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Fernando\Desktop\Fcardoch\Documents\NTG\Curriculum en línea\tareas\2023.02.08 Dar de baja libro-quitar de catálogo\"/>
    </mc:Choice>
  </mc:AlternateContent>
  <bookViews>
    <workbookView xWindow="0" yWindow="0" windowWidth="28800" windowHeight="13620" tabRatio="500"/>
  </bookViews>
  <sheets>
    <sheet name="Catálogo Biblioteca U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8" i="1" l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<sst xmlns="http://schemas.openxmlformats.org/spreadsheetml/2006/main" count="3449" uniqueCount="1238">
  <si>
    <t>Título</t>
  </si>
  <si>
    <t>Autor</t>
  </si>
  <si>
    <t>Tipo</t>
  </si>
  <si>
    <t>Perfil</t>
  </si>
  <si>
    <t>Audiolibro Leo Primero: Explorando Chile - clase 121 y 122</t>
  </si>
  <si>
    <t>Charles Perrault /productora: Ángela Acuña</t>
  </si>
  <si>
    <t>Audiolibros</t>
  </si>
  <si>
    <t>Audiolibro Leo Primero: Mercados del mundo - clase 99 y 100</t>
  </si>
  <si>
    <t>Audiolibro Leo Primero: Nuestros antepasados - clase 123 y 124</t>
  </si>
  <si>
    <t>Audiolibro Leo Primero: Wangari y los árboles - clase 127 y 128</t>
  </si>
  <si>
    <t>Audiolibro: Animitas</t>
  </si>
  <si>
    <t>Varios Autores</t>
  </si>
  <si>
    <t>Recomendados para estudiantes de EPJA</t>
  </si>
  <si>
    <t>Audiolibro: Comida migrante</t>
  </si>
  <si>
    <t>Audiolibro: Educación rural</t>
  </si>
  <si>
    <t>Audiolibro: El agua es vida</t>
  </si>
  <si>
    <t>Audiolibro: El chiflón del diablo</t>
  </si>
  <si>
    <t>Audiolibro: El circo</t>
  </si>
  <si>
    <t>Audiolibro: Elecciones de mujeres</t>
  </si>
  <si>
    <t>Audiolibro: El organillero</t>
  </si>
  <si>
    <t>Audiolibro: El tren</t>
  </si>
  <si>
    <t>Audiolibro: Expedición en la Antártica</t>
  </si>
  <si>
    <t>Audiolibro: Historias del campo</t>
  </si>
  <si>
    <t>Audiolibro: Humberstone</t>
  </si>
  <si>
    <t>Audiolibro: La Casa del mate</t>
  </si>
  <si>
    <t>Audiolibro: La fiesta de San Pedro</t>
  </si>
  <si>
    <t>Audiolibro: Las semillas</t>
  </si>
  <si>
    <t>Audiolibro: La Tierra se mueve</t>
  </si>
  <si>
    <t>Audiolibro: La tirana</t>
  </si>
  <si>
    <t>Audiolibro: Los cielos más limpios</t>
  </si>
  <si>
    <t>Audiolibro: Tiradura de casa</t>
  </si>
  <si>
    <t>Audiolibro: Wiñol Tripantü, El retorno del sol</t>
  </si>
  <si>
    <t>Audiolibro: El Huemul</t>
  </si>
  <si>
    <t>Audiolibro: El túnel</t>
  </si>
  <si>
    <t>Audiolibro: Secreto de familia</t>
  </si>
  <si>
    <t>Isol</t>
  </si>
  <si>
    <t>Audiolibro: Viajamos tan lejos</t>
  </si>
  <si>
    <t>ALCE acoger, leer, compartir, expresar</t>
  </si>
  <si>
    <t>Libros Biblioteca UCE</t>
  </si>
  <si>
    <t>Recomendados para estudiantes de 7° a 4° medio</t>
  </si>
  <si>
    <t>Altazor</t>
  </si>
  <si>
    <t>Huidobro, Vicente, 1893-1948</t>
  </si>
  <si>
    <t>Arrurú</t>
  </si>
  <si>
    <t>Hojas, Isabel</t>
  </si>
  <si>
    <t>Recomendados para estudiantes de Educación Parvularia a 6° básico</t>
  </si>
  <si>
    <t>Arte poética</t>
  </si>
  <si>
    <t>Neruda, Pablo, 1904-1973.</t>
  </si>
  <si>
    <t>Aserrín Aserrán</t>
  </si>
  <si>
    <t>Ilabaca, Sebastián</t>
  </si>
  <si>
    <t>Auge y caída de las grandes potencias</t>
  </si>
  <si>
    <t>Kennedy, Paul</t>
  </si>
  <si>
    <t>Barcarola</t>
  </si>
  <si>
    <t>Bruno el valor de la empatía y su paraguas arcoíris</t>
  </si>
  <si>
    <t>Caballito Blanco</t>
  </si>
  <si>
    <t>Cardemil, Carmen</t>
  </si>
  <si>
    <t>Canto general</t>
  </si>
  <si>
    <t>Celoso Extremeño</t>
  </si>
  <si>
    <t>Cervantes Saavedra, Miguel de, 1547-1616.</t>
  </si>
  <si>
    <t>Chañarcillo</t>
  </si>
  <si>
    <t>Acevedo Hernández, Antonio, 1886-1962.</t>
  </si>
  <si>
    <t>Clementina vuelve al jardín. Adaptación “Clementina vuelve al colegio”</t>
  </si>
  <si>
    <t>Camiruaga, María José</t>
  </si>
  <si>
    <t>Coco está feliz</t>
  </si>
  <si>
    <t>Mañeru, María</t>
  </si>
  <si>
    <t>Crimen y castigo</t>
  </si>
  <si>
    <t>Dostoyevski, Fiódor, 1821-1881</t>
  </si>
  <si>
    <t>Cromwell</t>
  </si>
  <si>
    <t>Hugo, Victor, 1802-1885</t>
  </si>
  <si>
    <t>Cuando se van al jardín</t>
  </si>
  <si>
    <t>Schujer, Silvia</t>
  </si>
  <si>
    <t>CUCÚ</t>
  </si>
  <si>
    <t>Yánez, Francisca</t>
  </si>
  <si>
    <t>ECLIPSADOS. En busca de los poderes del sol. Álbum Explora</t>
  </si>
  <si>
    <t>Programa Explora de la Comisión Nacional de Investigación Científica y Tecnológica (CONICYT)</t>
  </si>
  <si>
    <t>El árbol</t>
  </si>
  <si>
    <t>Bombal, María Luisa, 1910-1980</t>
  </si>
  <si>
    <t>El árbol rosa</t>
  </si>
  <si>
    <t>Pardo Bazán, Emilia, condesa de, 1852-1921</t>
  </si>
  <si>
    <t>El arte narrativo y la magia</t>
  </si>
  <si>
    <t>Donoso, José, 1924-1996</t>
  </si>
  <si>
    <t>Eleanor y Park</t>
  </si>
  <si>
    <t>Rowell, Rainbow</t>
  </si>
  <si>
    <t>El hombre que contaba historias</t>
  </si>
  <si>
    <t>Wilde, Oscar</t>
  </si>
  <si>
    <t>El Hombre Que Ríe. Primera Parte</t>
  </si>
  <si>
    <t>El Hombre Que Ríe. Segunda Parte</t>
  </si>
  <si>
    <t>¡Eli está abrumada!. La importancia de organizar el tiempo</t>
  </si>
  <si>
    <t>Kilambi, Nikhila</t>
  </si>
  <si>
    <t>El jardín de los cerezos</t>
  </si>
  <si>
    <t>Chéjov, Antón, 1860-1904.</t>
  </si>
  <si>
    <t>El lunes conocí a Emi</t>
  </si>
  <si>
    <t>Bombara, Paula</t>
  </si>
  <si>
    <t>El maravilloso sombrero de María</t>
  </si>
  <si>
    <t>Satoshi Kitamura</t>
  </si>
  <si>
    <t>El Mono  Molestoso. La importancia de la empatía</t>
  </si>
  <si>
    <t>-</t>
  </si>
  <si>
    <t>El oficio de los payadores. Desarrollo de comunidad, identidad y profesión de los cultores chilenos de la zona central, 1954-2000</t>
  </si>
  <si>
    <t>Rippes Salas, Marianne</t>
  </si>
  <si>
    <t>El rey se divierte</t>
  </si>
  <si>
    <t>El sapito glo glo glo</t>
  </si>
  <si>
    <t>Tallón, José Sebastián, 1904-1954</t>
  </si>
  <si>
    <t>El verano del cohete / Rocket summer</t>
  </si>
  <si>
    <t>Autor: Bradbury, Ray, 1920-2012.</t>
  </si>
  <si>
    <t>Emma</t>
  </si>
  <si>
    <t>Austen, Jane, 1775-1817.</t>
  </si>
  <si>
    <t>En alta mar</t>
  </si>
  <si>
    <t>Anónimo - Valdivia, Paloma- ilustraciones</t>
  </si>
  <si>
    <t>Entre “Cunquillos” y “Totoras”: Manual en Cestería Tradicional en Chiloé.</t>
  </si>
  <si>
    <t>Rodríguez Olea, Celina</t>
  </si>
  <si>
    <t>ESTADÍSTICA Y PROBABILIDADES. Tomo 1: Nociones básicas de Estadística</t>
  </si>
  <si>
    <t>Galbiati Riesco, Jorge Mauricio</t>
  </si>
  <si>
    <t>Docentes / Recomendados para estudiantes de 7° a 4° medio</t>
  </si>
  <si>
    <t>Félix enseña a reciclar. Aprendiendo a reciclar</t>
  </si>
  <si>
    <t>Singh, Mrinalini</t>
  </si>
  <si>
    <t>Fomento de la Educación-STEM y la Modelización Matemática para profesores. Fundamentos, ejemplos y experiencias</t>
  </si>
  <si>
    <t>Varios autores</t>
  </si>
  <si>
    <t>Guía de apoyo a la Investigación Escolar Ciencias Sociales en Estudiantes</t>
  </si>
  <si>
    <t>Hernani</t>
  </si>
  <si>
    <t>Hojas de hierba</t>
  </si>
  <si>
    <t>Whitman, Walt, 1819-1892.</t>
  </si>
  <si>
    <t>Ismael</t>
  </si>
  <si>
    <t>Acevedo Díaz, Eduardo, 1851-1921</t>
  </si>
  <si>
    <t>Juanito Bandolero</t>
  </si>
  <si>
    <t>Anónimo – Luebert, Pablo- ilustraciones</t>
  </si>
  <si>
    <t>La bruja de la nariz de hierro. (Cuento popular japonés)</t>
  </si>
  <si>
    <t>La creación del todo</t>
  </si>
  <si>
    <t>Morales, Cristóbal</t>
  </si>
  <si>
    <t>La cucaracha</t>
  </si>
  <si>
    <t>Anónimo – Ojeda, Bernardita- ilustraciones</t>
  </si>
  <si>
    <t>La evaluación en al lectura 7º básico a 4º medio</t>
  </si>
  <si>
    <t>División Educacional General</t>
  </si>
  <si>
    <t>Docentes</t>
  </si>
  <si>
    <t>La gran aventura. Conociendo la naturaleza</t>
  </si>
  <si>
    <t>Smyth, Karol</t>
  </si>
  <si>
    <t>La niebla y el mar.  Escritos de madres en cuarentena</t>
  </si>
  <si>
    <t>La oración fúnebre de Perícles: una aproximación lingüística y política</t>
  </si>
  <si>
    <t>Vilain, Roger</t>
  </si>
  <si>
    <t>Las babuchas inservibles (Las babuchas fatídicas)</t>
  </si>
  <si>
    <t>Anónimo</t>
  </si>
  <si>
    <t>Las islas nuevas</t>
  </si>
  <si>
    <t>La vaca lechera</t>
  </si>
  <si>
    <t>Anónimo – Olivos, Tomás- ilustraciones</t>
  </si>
  <si>
    <t>Libro de actividades 2011. Nuestra vida nuestro futuro</t>
  </si>
  <si>
    <t>Libro de Actividades. En tu día hay un mundo por explorar. Vida ciencia y tecnología</t>
  </si>
  <si>
    <t>División de Educación General</t>
  </si>
  <si>
    <t>Orwell, George, 1903-1950.</t>
  </si>
  <si>
    <t>Verne, Julio</t>
  </si>
  <si>
    <t>Casola, Augusto</t>
  </si>
  <si>
    <t>Cortázar, Julio, 1914-1984.</t>
  </si>
  <si>
    <t>Abecedario de la Biodiversidad</t>
  </si>
  <si>
    <t>Ministerio del Medio Ambiente</t>
  </si>
  <si>
    <t>Abel Sánchez</t>
  </si>
  <si>
    <t>Miguel de Unamuno</t>
  </si>
  <si>
    <t>Abuelita</t>
  </si>
  <si>
    <t>Hans Christian Andersen</t>
  </si>
  <si>
    <t>A Dios por razón de estado</t>
  </si>
  <si>
    <t>Calderón de la Barca, Pedro, 1600-1681.</t>
  </si>
  <si>
    <t>Adolfo</t>
  </si>
  <si>
    <t>Rafael Delgado</t>
  </si>
  <si>
    <t>Agnes Grey</t>
  </si>
  <si>
    <t>Brontë, Anne, 1820-1849.</t>
  </si>
  <si>
    <t>Al faro</t>
  </si>
  <si>
    <t>Woolf, Virginia, 1882-1941.</t>
  </si>
  <si>
    <t>Algo</t>
  </si>
  <si>
    <t>Algo de todo</t>
  </si>
  <si>
    <t>Valera, Juan</t>
  </si>
  <si>
    <t>A little tour in France</t>
  </si>
  <si>
    <t>James, Henry, 1843-1916</t>
  </si>
  <si>
    <t>Almas errantes</t>
  </si>
  <si>
    <t>Catarineu, Ricardo J., 1868-1915.</t>
  </si>
  <si>
    <t>Alrededor de la luna</t>
  </si>
  <si>
    <t>Julio Verne</t>
  </si>
  <si>
    <t>Alzar el vuelo</t>
  </si>
  <si>
    <t>Ruiz Negre, Antoni</t>
  </si>
  <si>
    <t>Amar después de la muerte</t>
  </si>
  <si>
    <t>Amar por arte mayor</t>
  </si>
  <si>
    <t>Tirso de Molina</t>
  </si>
  <si>
    <t>Amar, servir y esperar</t>
  </si>
  <si>
    <t>Vega, Lope de, 1562-1635.</t>
  </si>
  <si>
    <t>Amar sin saber a quién</t>
  </si>
  <si>
    <t>Vega, Lope de, 1562-1635</t>
  </si>
  <si>
    <t>Amaury</t>
  </si>
  <si>
    <t>Dumas, Alejandro</t>
  </si>
  <si>
    <t>Amnesia</t>
  </si>
  <si>
    <t>Nervo, Amado</t>
  </si>
  <si>
    <t>Amores de perros</t>
  </si>
  <si>
    <t>Sara Bertrand</t>
  </si>
  <si>
    <t>Amor, honor y poder</t>
  </si>
  <si>
    <t>Amor y pedagogía</t>
  </si>
  <si>
    <t>Unamuno, Miguel de</t>
  </si>
  <si>
    <t>Amparo</t>
  </si>
  <si>
    <t>Recomendados para estudiantes de 7° a 4° medio / Recomendados para estudiantes de Educación Parvularia a 6° básico</t>
  </si>
  <si>
    <t>Anaconda</t>
  </si>
  <si>
    <t>Horacio Quiroga</t>
  </si>
  <si>
    <t>Ana Karenina</t>
  </si>
  <si>
    <t>León Tolstoi</t>
  </si>
  <si>
    <t>Ana, la de Álamos Ventosos</t>
  </si>
  <si>
    <t>Lucy Maud Montgomery</t>
  </si>
  <si>
    <t>Docentes / Recomendados para estudiantes de 7° a 4° medio / Recomendados para estudiantes de Educación Parvularia a 6° básico</t>
  </si>
  <si>
    <t>Ana, la de Avonlea</t>
  </si>
  <si>
    <t>Ana, la de la Isla</t>
  </si>
  <si>
    <t>Ana, la de Tejas Verdes</t>
  </si>
  <si>
    <t>Antaño i Ogaño: novelas i cuentos de la vida hispano-americana</t>
  </si>
  <si>
    <t>Lastarria, José Victorino</t>
  </si>
  <si>
    <t>Ante la ley</t>
  </si>
  <si>
    <t>Kafka, Franz, 1883-1924.</t>
  </si>
  <si>
    <t>Antología de cuentos de misterio y terror</t>
  </si>
  <si>
    <t>Ilán Stavas (Ed.)</t>
  </si>
  <si>
    <t>Antología de poesía de Pedro Calderón de la Barca</t>
  </si>
  <si>
    <t>Antología de poesía de Rubén Darío</t>
  </si>
  <si>
    <t>Darío, Rubén, 1867-1916.</t>
  </si>
  <si>
    <t>Antología: poemas y sonetos</t>
  </si>
  <si>
    <t>Antología poética</t>
  </si>
  <si>
    <t>Fray Luis de León</t>
  </si>
  <si>
    <t>Antonio y Cleopatra</t>
  </si>
  <si>
    <t>McCullough, Colleen, 1937-2015</t>
  </si>
  <si>
    <t>Anumi, la puma</t>
  </si>
  <si>
    <t>Museo La Ligua</t>
  </si>
  <si>
    <t>Arena</t>
  </si>
  <si>
    <t>Pardo Bazán, Emilia, 1852-1921.</t>
  </si>
  <si>
    <t>Artículos varios</t>
  </si>
  <si>
    <t>Bécquer, Gustavo Adolfo</t>
  </si>
  <si>
    <t>Astérix en Hispania</t>
  </si>
  <si>
    <t>GOSCINNY &amp;amp; UDERZO</t>
  </si>
  <si>
    <t>A Strange Story. Vol. 1</t>
  </si>
  <si>
    <t>Bulwer Lytton, Edward</t>
  </si>
  <si>
    <t>A Strange Story. Vol. 3</t>
  </si>
  <si>
    <t>A Strange Story. Vol. 4</t>
  </si>
  <si>
    <t>A Strange Story. Vol. 5</t>
  </si>
  <si>
    <t>A Strange Story. Vol. 6</t>
  </si>
  <si>
    <t>A Strange Story. Vol. 7</t>
  </si>
  <si>
    <t>A Strange Story. Vol. 8</t>
  </si>
  <si>
    <t>Atacameño</t>
  </si>
  <si>
    <t>FUCOA (Chile), AutorChristine Gleisner, Escribano/copista</t>
  </si>
  <si>
    <t>Autobiografía de Charles Chaplin</t>
  </si>
  <si>
    <t>Charles Chaplin</t>
  </si>
  <si>
    <t>Autobiografía de Rubén Darío</t>
  </si>
  <si>
    <t>Rubén Darío</t>
  </si>
  <si>
    <t>Autobiografía. Obras completas. Vol. XV</t>
  </si>
  <si>
    <t>Darío, Rubén</t>
  </si>
  <si>
    <t>Aventuras de A. Gordon Pym</t>
  </si>
  <si>
    <t>Poe, Edgar Allan, 1809-1849.</t>
  </si>
  <si>
    <t>Aventuras de tres rusos y tres ingleses en el África austral</t>
  </si>
  <si>
    <t>A viva voz</t>
  </si>
  <si>
    <t>BIBLIOTECAS CRA-MINEDUC</t>
  </si>
  <si>
    <t>Aymara</t>
  </si>
  <si>
    <t>Azul</t>
  </si>
  <si>
    <t>Bailén</t>
  </si>
  <si>
    <t>Pérez Galdós, Benito</t>
  </si>
  <si>
    <t>Banquete de boda</t>
  </si>
  <si>
    <t>Bartleby, el escribiente</t>
  </si>
  <si>
    <t>Melville, Herman</t>
  </si>
  <si>
    <t>Bautismo de fuego</t>
  </si>
  <si>
    <t>Andrzej Sapkowski</t>
  </si>
  <si>
    <t>Benito Cereno</t>
  </si>
  <si>
    <t>Herman Melville</t>
  </si>
  <si>
    <t>Beowulf</t>
  </si>
  <si>
    <t>Berenice</t>
  </si>
  <si>
    <t>Edgar Allan Poe</t>
  </si>
  <si>
    <t>Bestiario</t>
  </si>
  <si>
    <t>Cortázar, Julio, 1914-1984</t>
  </si>
  <si>
    <t>Biodiversidad de Chile, Tercera edición – Tomo 1</t>
  </si>
  <si>
    <t>Biodiversidad de Chile, Tercera edición – Tomo 2</t>
  </si>
  <si>
    <t>Biodiversidad del Borde Costero de Arica</t>
  </si>
  <si>
    <t>Jorge Herreros de Lartundo</t>
  </si>
  <si>
    <t>Blanca nieves: cuento arreglado para el teatro</t>
  </si>
  <si>
    <t>Eudomilia Gallardo</t>
  </si>
  <si>
    <t>Bodas de sangre</t>
  </si>
  <si>
    <t>García Lorca, Federico</t>
  </si>
  <si>
    <t>Brisas de primavera. Cuentos para niños y niñas</t>
  </si>
  <si>
    <t>Julia de Asensi</t>
  </si>
  <si>
    <t>Buen humor</t>
  </si>
  <si>
    <t>Cambio climático: lo que debes saber</t>
  </si>
  <si>
    <t>Universidad AustralMinisterio de Educación</t>
  </si>
  <si>
    <t>Camino sin retorno</t>
  </si>
  <si>
    <t>Campos de Castilla</t>
  </si>
  <si>
    <t>Machado, Antonio</t>
  </si>
  <si>
    <t>Cancionera</t>
  </si>
  <si>
    <t>Serafín y Joaquín Álvarez Quintero</t>
  </si>
  <si>
    <t>Cancionero popular Violeta Parra</t>
  </si>
  <si>
    <t>Consejo Nacional de la Cultura y de las ArtesVioleta Parra</t>
  </si>
  <si>
    <t>Cándido o el optimismo</t>
  </si>
  <si>
    <t>Voltaire, 1694-1778.</t>
  </si>
  <si>
    <t>Cántico de navidad</t>
  </si>
  <si>
    <t>Dickens, Charles, 1812-1870</t>
  </si>
  <si>
    <t>Cántico de Navidad</t>
  </si>
  <si>
    <t>Canto a la Argentina, Oda a Mitre y otros poemas. Obras Completas Vol. IX</t>
  </si>
  <si>
    <t>Cantos de vida y esperanza, los cisnes y otros poemas: Obras completas. Vol. VII</t>
  </si>
  <si>
    <t>Cartas del vidente</t>
  </si>
  <si>
    <t>Rimbaud, Arthur, 1854-1891.</t>
  </si>
  <si>
    <t>Cartas de mi molino</t>
  </si>
  <si>
    <t>Daudet, Alfonso</t>
  </si>
  <si>
    <t>Cartas desde mi celda</t>
  </si>
  <si>
    <t>Gustavo Adolfo Bécquer</t>
  </si>
  <si>
    <t>Cartas literarias a una mujer</t>
  </si>
  <si>
    <t>Casa de muñecas</t>
  </si>
  <si>
    <t>Ibsen, Henrik</t>
  </si>
  <si>
    <t>César</t>
  </si>
  <si>
    <t>Colleen McCullough</t>
  </si>
  <si>
    <t>Cielos de Chile: desde la tierra al universo</t>
  </si>
  <si>
    <t>Cien poemas</t>
  </si>
  <si>
    <t>Kavafis, Constantino, 1863-1933</t>
  </si>
  <si>
    <t>Cinco en una vaina</t>
  </si>
  <si>
    <t>Cinco semanas en globo</t>
  </si>
  <si>
    <t>Cine sobre gente, gente sobre cine: Entre el documental televisivo y el académico</t>
  </si>
  <si>
    <t>Veronica Stoehrel</t>
  </si>
  <si>
    <t>Clásicos de la literatura infantil-juvenil de América Latina y El Caribe</t>
  </si>
  <si>
    <t>Fundación Biblioteca Ayacucho</t>
  </si>
  <si>
    <t>Clementina descubre lo positivo</t>
  </si>
  <si>
    <t>Clementina está confundida</t>
  </si>
  <si>
    <t>María José Camiruaga</t>
  </si>
  <si>
    <t>Clementina está enojada</t>
  </si>
  <si>
    <t>Clementina vuelve al colegio</t>
  </si>
  <si>
    <t>Clementina ya puede salir</t>
  </si>
  <si>
    <t>Clementina y el coronavirus</t>
  </si>
  <si>
    <t>Cocos y hadas. Cuentos para niños y niñas</t>
  </si>
  <si>
    <t>Colección de Documentos Inéditos Relativos al Descubrimiento, Conquista y Organización de las Antiguas Posesiones Españolas. Tomo 1, Isla de Cuba</t>
  </si>
  <si>
    <t>Various</t>
  </si>
  <si>
    <t>Colla</t>
  </si>
  <si>
    <t>Colmillo blanco</t>
  </si>
  <si>
    <t>London, Jack</t>
  </si>
  <si>
    <t>Colores</t>
  </si>
  <si>
    <t>Reveco Spalloni, Antonella</t>
  </si>
  <si>
    <t>Comedias</t>
  </si>
  <si>
    <t>Lope de Vega, Félix</t>
  </si>
  <si>
    <t>Comedias inéditas</t>
  </si>
  <si>
    <t>Lope de Vega</t>
  </si>
  <si>
    <t>Conoce tu fauna</t>
  </si>
  <si>
    <t>Coplas por la muerte de su padre</t>
  </si>
  <si>
    <t>Manrique, Jorge</t>
  </si>
  <si>
    <t>Dostoyevski, Fiódor,  1821-1881</t>
  </si>
  <si>
    <t>Crónica del sufragio femenino en Chile</t>
  </si>
  <si>
    <t>Lotty RosenfeldDiamela Eltit</t>
  </si>
  <si>
    <t>Cuaderno pedagógico - Arte contemporáneo en Chile</t>
  </si>
  <si>
    <t>Ministerio de las Culturas, las Artes y el Patrimonio</t>
  </si>
  <si>
    <t>Cuentos</t>
  </si>
  <si>
    <t>Andersen, Hans Christian</t>
  </si>
  <si>
    <t>Cuentos completos</t>
  </si>
  <si>
    <t>Cuentos de amor</t>
  </si>
  <si>
    <t>Emilia Pardo Bazán</t>
  </si>
  <si>
    <t>Cuentos de amor de locura y de muerte</t>
  </si>
  <si>
    <t>Quiroga, Horacio, 1878-1937</t>
  </si>
  <si>
    <t>Cuentos de hadas</t>
  </si>
  <si>
    <t>Grimm, Jacob</t>
  </si>
  <si>
    <t>Cuentos de horror</t>
  </si>
  <si>
    <t>Ambrose Bierce</t>
  </si>
  <si>
    <t>Cuentos de invierno</t>
  </si>
  <si>
    <t>Altamirano, Ignacio Manuel</t>
  </si>
  <si>
    <t>Cuentos de la Alhambra</t>
  </si>
  <si>
    <t>Irving, Washington</t>
  </si>
  <si>
    <t>Cuentos de la calle Broca</t>
  </si>
  <si>
    <t>Pierre Gripari</t>
  </si>
  <si>
    <t>Cuentos de la generación del 50</t>
  </si>
  <si>
    <t>Enrique Lafourcade (Ed.)</t>
  </si>
  <si>
    <t>Cuentos de la selva</t>
  </si>
  <si>
    <t>Quiroga, Horacio</t>
  </si>
  <si>
    <t>Cuentos del hogar</t>
  </si>
  <si>
    <t>Baró, Teodoro</t>
  </si>
  <si>
    <t>Cuentos de navidad y reyes; cuentos de la patria; cuentos antiguos</t>
  </si>
  <si>
    <t>Pardo Bazán, Emilia, 1852-1921</t>
  </si>
  <si>
    <t>Cuentos escogidos II</t>
  </si>
  <si>
    <t>Hermanos Grimm</t>
  </si>
  <si>
    <t>Cuentos Peruanos</t>
  </si>
  <si>
    <t>Cuentos por Hans Christian Andersen</t>
  </si>
  <si>
    <t>Cuentos y crónicas. Obras Completas Vol. XIV</t>
  </si>
  <si>
    <t>Cuentos y poemas individuales</t>
  </si>
  <si>
    <t>Cumbres borrascosas</t>
  </si>
  <si>
    <t>Brontë, Emily</t>
  </si>
  <si>
    <t>Cyrano de Bergerac</t>
  </si>
  <si>
    <t>Rostand, Edmond</t>
  </si>
  <si>
    <t>Daisy Miller</t>
  </si>
  <si>
    <t>David Copperfield I</t>
  </si>
  <si>
    <t>Dickens, Charles</t>
  </si>
  <si>
    <t>David Copperfield II</t>
  </si>
  <si>
    <t>David Copperfield III</t>
  </si>
  <si>
    <t>De la tierra  a la luna</t>
  </si>
  <si>
    <t>Verne, Julio, 1828-1905</t>
  </si>
  <si>
    <t>De la Tierra a la Luna</t>
  </si>
  <si>
    <t>Dentro de mil años</t>
  </si>
  <si>
    <t>De raíces y sueños. 50 libros para niños y jóvenes de autores latinos de Estados Unidos</t>
  </si>
  <si>
    <t>Desde el silencio</t>
  </si>
  <si>
    <t>Diaguitas Chilenos</t>
  </si>
  <si>
    <t>Diario de un loco</t>
  </si>
  <si>
    <t>Nicolai Gogol</t>
  </si>
  <si>
    <t>Don Juan Tenorio</t>
  </si>
  <si>
    <t>Zorrilla, José</t>
  </si>
  <si>
    <t>Don Quijote I</t>
  </si>
  <si>
    <t>Cervantes Saavedra, Miguel de</t>
  </si>
  <si>
    <t>Don Quijote II</t>
  </si>
  <si>
    <t>Doña Clarines</t>
  </si>
  <si>
    <t>Doña Rosita la soltera o el lenguaje de las flores</t>
  </si>
  <si>
    <t>Drácula</t>
  </si>
  <si>
    <t>Bram Stoker</t>
  </si>
  <si>
    <t>Dr. Thorne</t>
  </si>
  <si>
    <t>Trollope, Anthony, 1815-1882</t>
  </si>
  <si>
    <t>Dueño del mundo</t>
  </si>
  <si>
    <t>Dulce, corazón y torta</t>
  </si>
  <si>
    <t>Eclipse: arte + ciencia</t>
  </si>
  <si>
    <t>Edipo rey; Edipo en Colona; Antígona</t>
  </si>
  <si>
    <t>Sófocles</t>
  </si>
  <si>
    <t>El abanico de Lady Windermere</t>
  </si>
  <si>
    <t>El abecedario</t>
  </si>
  <si>
    <t>El abeto</t>
  </si>
  <si>
    <t>El abrigo</t>
  </si>
  <si>
    <t>El abuelo</t>
  </si>
  <si>
    <t>Pérez Galdós, Benito, 1843-1920.</t>
  </si>
  <si>
    <t>El águila, el león y el cordero</t>
  </si>
  <si>
    <t>Domingo de Azcuénaga</t>
  </si>
  <si>
    <t>El ahogado</t>
  </si>
  <si>
    <t>Lillo, Baldomero, 1867-1923</t>
  </si>
  <si>
    <t>El alforfón</t>
  </si>
  <si>
    <t>El amigo fiel</t>
  </si>
  <si>
    <t>El Amor enamorado</t>
  </si>
  <si>
    <t>El Ángel</t>
  </si>
  <si>
    <t>El árbol de la ciencia</t>
  </si>
  <si>
    <t>El aristócrata solterón</t>
  </si>
  <si>
    <t>Arthur Conan Doyle</t>
  </si>
  <si>
    <t>El aro rojo y amarillo</t>
  </si>
  <si>
    <t>Marujita Molino</t>
  </si>
  <si>
    <t>El arte de la guerra</t>
  </si>
  <si>
    <t>Sun Tzu</t>
  </si>
  <si>
    <t>El avaro</t>
  </si>
  <si>
    <t>Molière, 1622-1673.</t>
  </si>
  <si>
    <t>El ave Fénix</t>
  </si>
  <si>
    <t>EL banquero anarquista</t>
  </si>
  <si>
    <t>Pessoa, Fernando</t>
  </si>
  <si>
    <t>El barón</t>
  </si>
  <si>
    <t>Fernández de Moratín, Leandro, 1760-1828.</t>
  </si>
  <si>
    <t>El barril del amontillado</t>
  </si>
  <si>
    <t>El burlador de Sevilla</t>
  </si>
  <si>
    <t>El caballero Carmelo</t>
  </si>
  <si>
    <t>Abraham Valdeomar</t>
  </si>
  <si>
    <t>El caballero de la Mansión Rouge</t>
  </si>
  <si>
    <t>Dumas, Alexandre, 1802-1870.</t>
  </si>
  <si>
    <t>El caballero de Olmedo</t>
  </si>
  <si>
    <t>El caballo de César</t>
  </si>
  <si>
    <t>El camino de Francia I</t>
  </si>
  <si>
    <t>El camino de Francia II</t>
  </si>
  <si>
    <t>El can de media noche</t>
  </si>
  <si>
    <t>Julio Rosales</t>
  </si>
  <si>
    <t>El Canto Errante. Obras Completas Vol. XVI</t>
  </si>
  <si>
    <t>El Capitán Tormenta</t>
  </si>
  <si>
    <t>Emilio Salgari</t>
  </si>
  <si>
    <t>El Caracol</t>
  </si>
  <si>
    <t>Alejandro Ayala Polanco</t>
  </si>
  <si>
    <t>El caracol y el rosal</t>
  </si>
  <si>
    <t>El carbunclo azul</t>
  </si>
  <si>
    <t>El caso de Lady Sannox</t>
  </si>
  <si>
    <t>El castillo de los Cárpatos I</t>
  </si>
  <si>
    <t>El castillo de los Cárpatos II</t>
  </si>
  <si>
    <t>El castillo de maese Falco</t>
  </si>
  <si>
    <t>Ciro Alegría</t>
  </si>
  <si>
    <t>El castillo de Otranto</t>
  </si>
  <si>
    <t>Horace Walpole</t>
  </si>
  <si>
    <t>El Catire</t>
  </si>
  <si>
    <t>Rufino Blanco Fombona</t>
  </si>
  <si>
    <t>El cerro de los Elfos</t>
  </si>
  <si>
    <t>El chilote Otey y otros relatos</t>
  </si>
  <si>
    <t>Francisco Coloane</t>
  </si>
  <si>
    <t>El Cine: Análisis y Estética</t>
  </si>
  <si>
    <t>Enrique Pulecio Mariño</t>
  </si>
  <si>
    <t>El círculo rojo</t>
  </si>
  <si>
    <t>El cofre volador</t>
  </si>
  <si>
    <t>El Conde de Montecristo</t>
  </si>
  <si>
    <t>El conde Llora</t>
  </si>
  <si>
    <t>El cono</t>
  </si>
  <si>
    <t>El contador</t>
  </si>
  <si>
    <t>El corazón delator</t>
  </si>
  <si>
    <t>El corazón perdido</t>
  </si>
  <si>
    <t>El Corsario Negro</t>
  </si>
  <si>
    <t>El criador de gorilas</t>
  </si>
  <si>
    <t>Roberto Arlt</t>
  </si>
  <si>
    <t>El cuarteto de cuerdas</t>
  </si>
  <si>
    <t>Virginia Woolf</t>
  </si>
  <si>
    <t>El cuello de camisa</t>
  </si>
  <si>
    <t>El cuento del pariente pobre</t>
  </si>
  <si>
    <t>El cuento del sillón de mimbre</t>
  </si>
  <si>
    <t>Herman Hesse</t>
  </si>
  <si>
    <t>El cuerpo sin alma</t>
  </si>
  <si>
    <t>Rafael Jijena Sánchez</t>
  </si>
  <si>
    <t>El cumpleaños de la infanta</t>
  </si>
  <si>
    <t>El cumpleaños de Rosita</t>
  </si>
  <si>
    <t>Magdalena Petit</t>
  </si>
  <si>
    <t>El cura de Tours</t>
  </si>
  <si>
    <t>Balzac, Honoré de</t>
  </si>
  <si>
    <t>El Decamerón</t>
  </si>
  <si>
    <t>Boccaccio, Giovanni, 1313-1375</t>
  </si>
  <si>
    <t>El desencantamiento de los juguetes</t>
  </si>
  <si>
    <t>El diablo desinteresado</t>
  </si>
  <si>
    <t>Amado Nervo</t>
  </si>
  <si>
    <t>El diablo en la botella</t>
  </si>
  <si>
    <t>Robert Louis Stevenson</t>
  </si>
  <si>
    <t>El Diablo y el boxeador</t>
  </si>
  <si>
    <t>Pérez, Floridor, 1937-</t>
  </si>
  <si>
    <t>El diamante de la inquietud</t>
  </si>
  <si>
    <t>El diario de un loco</t>
  </si>
  <si>
    <t>Xun Lu</t>
  </si>
  <si>
    <t>El diente roto</t>
  </si>
  <si>
    <t>Pedro Emilio Coll</t>
  </si>
  <si>
    <t>El duelo</t>
  </si>
  <si>
    <t>Joseph Conrad</t>
  </si>
  <si>
    <t>El duende de la tienda</t>
  </si>
  <si>
    <t>El Ebook tiene 40 años. (1971-2010)</t>
  </si>
  <si>
    <t>Lebert, Marie</t>
  </si>
  <si>
    <t>El elfo del rosal</t>
  </si>
  <si>
    <t>El elixir de larga vida</t>
  </si>
  <si>
    <t>El escarabajo de oro</t>
  </si>
  <si>
    <t>El escarabajo de oro. Los crímenes de la calle Morgue</t>
  </si>
  <si>
    <t>Poe, Edgar Allan</t>
  </si>
  <si>
    <t>El Estudiante de Salamanca and Other Selections</t>
  </si>
  <si>
    <t>Don Jose de Espronceda y Lara</t>
  </si>
  <si>
    <t>El eterno Adán</t>
  </si>
  <si>
    <t>Verne, Julio, 1828-1905.</t>
  </si>
  <si>
    <t>El extraño caso del Dr. Jekyll y Mr. Hyde</t>
  </si>
  <si>
    <t>Stevenson, Robert Louis</t>
  </si>
  <si>
    <t>El fabricante de ataúdes</t>
  </si>
  <si>
    <t>Alexandr Pushkin</t>
  </si>
  <si>
    <t>El famoso cohete</t>
  </si>
  <si>
    <t>Oscar Wilde</t>
  </si>
  <si>
    <t>El fantasma de Canterville</t>
  </si>
  <si>
    <t>El fardo</t>
  </si>
  <si>
    <t>El fénix y la tórtola</t>
  </si>
  <si>
    <t>William Shakespeare</t>
  </si>
  <si>
    <t>El fiel Juan</t>
  </si>
  <si>
    <t>El filósofo autodidacta</t>
  </si>
  <si>
    <t>Tufail Abentofail, Ibn</t>
  </si>
  <si>
    <t>El foco</t>
  </si>
  <si>
    <t>El fútbol también se lee: Cuentos y Anécdotas para la Hinchada</t>
  </si>
  <si>
    <t>Consejo Nacional de la Cultura y de las Artes</t>
  </si>
  <si>
    <t>El galán fantasma</t>
  </si>
  <si>
    <t>Pedro Calderón de la Barca</t>
  </si>
  <si>
    <t>El gato negro</t>
  </si>
  <si>
    <t>El gato y el ratón hacen vida en común</t>
  </si>
  <si>
    <t>El Gaucho Martín Fierro</t>
  </si>
  <si>
    <t>Hernández, José</t>
  </si>
  <si>
    <t>El gran Gatsby</t>
  </si>
  <si>
    <t>Fitzgerald, F. Scott, 1896-1940.</t>
  </si>
  <si>
    <t>El gran Meaulnes</t>
  </si>
  <si>
    <t>Fournier, Alain</t>
  </si>
  <si>
    <t>El gran paso de Sara</t>
  </si>
  <si>
    <t>María Eugenia Meza</t>
  </si>
  <si>
    <t>El grillo del hogar</t>
  </si>
  <si>
    <t>Charles Dickens</t>
  </si>
  <si>
    <t>El guardavía</t>
  </si>
  <si>
    <t>El hombre de arena</t>
  </si>
  <si>
    <t>Ernst Theodor Amadeus Hoffmann</t>
  </si>
  <si>
    <t>El hombre de la máscara de hierro</t>
  </si>
  <si>
    <t>Dumas, Alexandre, 1802-1870</t>
  </si>
  <si>
    <t>El hombre invisible</t>
  </si>
  <si>
    <t>Wells, H. G. (Herbert George), 1866-1946.</t>
  </si>
  <si>
    <t>El hombre muerto</t>
  </si>
  <si>
    <t>Quiroga, Horacio, 1878-1937.</t>
  </si>
  <si>
    <t>El Horla</t>
  </si>
  <si>
    <t>Maupassant, Guy de</t>
  </si>
  <si>
    <t>El horror de Dunwich</t>
  </si>
  <si>
    <t>Howard Phillips Lovecraft</t>
  </si>
  <si>
    <t>El horror sobrenatural en la literatura</t>
  </si>
  <si>
    <t>H.P. Lovecraft</t>
  </si>
  <si>
    <t>El huésped de Drácula</t>
  </si>
  <si>
    <t>El ingenioso hidalgo Don Quijote de la Mancha</t>
  </si>
  <si>
    <t>El ingenioso hidalgo Don Quijote de la Mancha vol. I</t>
  </si>
  <si>
    <t>Miguel de Cervantes</t>
  </si>
  <si>
    <t>El internet y los idiomas: (alrededor del año 2000)</t>
  </si>
  <si>
    <t>El jardín secreto</t>
  </si>
  <si>
    <t>Burnett, Frances H.</t>
  </si>
  <si>
    <t>El jorobadito</t>
  </si>
  <si>
    <t>El joven Goodman Brown</t>
  </si>
  <si>
    <t>Nathaniel Hawthorne</t>
  </si>
  <si>
    <t>El jugador</t>
  </si>
  <si>
    <t>Dostoievski, Fiodor</t>
  </si>
  <si>
    <t>El Lazarillo de Manzanares</t>
  </si>
  <si>
    <t>Cortés de Tolosa, Juan</t>
  </si>
  <si>
    <t>El lazarillo de Tormes y de sus fortunas y adversidades</t>
  </si>
  <si>
    <t>El libro de buen amor</t>
  </si>
  <si>
    <t>Ruiz, Juan, fl</t>
  </si>
  <si>
    <t>El libro de las mil y una noches I</t>
  </si>
  <si>
    <t>El libro de las mil y una noches II</t>
  </si>
  <si>
    <t>El libro de las mil y una noches III</t>
  </si>
  <si>
    <t>El lobo y el cabrito</t>
  </si>
  <si>
    <t>Esopo</t>
  </si>
  <si>
    <t>El loro pelado</t>
  </si>
  <si>
    <t>El mago de Oz</t>
  </si>
  <si>
    <t>Baum, Lyman Frank</t>
  </si>
  <si>
    <t>El mandil de cuero</t>
  </si>
  <si>
    <t>El manuscrito de un loco</t>
  </si>
  <si>
    <t>El mejor alcalde, el rey</t>
  </si>
  <si>
    <t>El misterio de Copper Beeches</t>
  </si>
  <si>
    <t>El misterio de la casa roja</t>
  </si>
  <si>
    <t>A. A. Milne</t>
  </si>
  <si>
    <t>El misterio del valle Boscombe</t>
  </si>
  <si>
    <t>El monstruo de los jardines</t>
  </si>
  <si>
    <t>El monte de las ánimas</t>
  </si>
  <si>
    <t>El muerto de la casa del pavo real</t>
  </si>
  <si>
    <t>Gilbert K. Chesterton</t>
  </si>
  <si>
    <t>El mundo es un pañuelo</t>
  </si>
  <si>
    <t>El músico prodigioso</t>
  </si>
  <si>
    <t>El niño que quería ver a su ángel</t>
  </si>
  <si>
    <t>Balcells, Jacqueline</t>
  </si>
  <si>
    <t>El origen del pensamiento</t>
  </si>
  <si>
    <t>Palacio Valdés, Armando</t>
  </si>
  <si>
    <t>El país de las pieles I</t>
  </si>
  <si>
    <t>El país de las pieles II</t>
  </si>
  <si>
    <t>El patito feo</t>
  </si>
  <si>
    <t>El perrito y la duendecilla</t>
  </si>
  <si>
    <t>El perro del hortelano</t>
  </si>
  <si>
    <t>Vega, Lope de</t>
  </si>
  <si>
    <t>El petroglifo del chamán</t>
  </si>
  <si>
    <t>El Pirata</t>
  </si>
  <si>
    <t>Espronceda, Jose de</t>
  </si>
  <si>
    <t>El poder del sol</t>
  </si>
  <si>
    <t>Cerro DominadorVerse Consultores</t>
  </si>
  <si>
    <t>El pozo y el péndulo</t>
  </si>
  <si>
    <t>El príncipe feliz y otros cuentos</t>
  </si>
  <si>
    <t>El príncipe malvado</t>
  </si>
  <si>
    <t>El Príncipe y el Mago</t>
  </si>
  <si>
    <t>Gema Gil Gutiérrez</t>
  </si>
  <si>
    <t>El príncipe y el mendigo</t>
  </si>
  <si>
    <t>Mark Twain</t>
  </si>
  <si>
    <t>El principito</t>
  </si>
  <si>
    <t>Saint-Exupery, Antoine de</t>
  </si>
  <si>
    <t>El problema final</t>
  </si>
  <si>
    <t>Doyle, Arthur Conan</t>
  </si>
  <si>
    <t>El profeta</t>
  </si>
  <si>
    <t>Kahlil Gibrán</t>
  </si>
  <si>
    <t>El puco de Alantay</t>
  </si>
  <si>
    <t>El resurgir de los Chinos</t>
  </si>
  <si>
    <t>El retrato de Dorian Gray</t>
  </si>
  <si>
    <t>El retrato oval</t>
  </si>
  <si>
    <t>El rey burgués</t>
  </si>
  <si>
    <t>El rey rana</t>
  </si>
  <si>
    <t>El ruiseñor y la rosa</t>
  </si>
  <si>
    <t>El sabueso de los Baskerville</t>
  </si>
  <si>
    <t>Conan Doyle, Arthur</t>
  </si>
  <si>
    <t>El saludo de las brujas</t>
  </si>
  <si>
    <t>Pardo Bazán, Emilia</t>
  </si>
  <si>
    <t>El sapo y el urubú</t>
  </si>
  <si>
    <t>Alegría, Ciro, 1909-1967</t>
  </si>
  <si>
    <t>El secreto de la vida</t>
  </si>
  <si>
    <t>El sí de las niñas: comedia en tres actos</t>
  </si>
  <si>
    <t>Fernández de Moratín, Leandro</t>
  </si>
  <si>
    <t>El signo de los cuatro</t>
  </si>
  <si>
    <t>EL silencio blanco</t>
  </si>
  <si>
    <t>El soberbio Orinoco II</t>
  </si>
  <si>
    <t>El soliloquio de los genes</t>
  </si>
  <si>
    <t>Raúl Vallejos</t>
  </si>
  <si>
    <t>El spleen de París</t>
  </si>
  <si>
    <t>Charles Baudelaire</t>
  </si>
  <si>
    <t>El tambetá perdido</t>
  </si>
  <si>
    <t>El Teatro por dentro: autores, comediantes, escenas de la vida de bastidores, etc.</t>
  </si>
  <si>
    <t>Zamacois, Eduardo</t>
  </si>
  <si>
    <t>El toque de oro</t>
  </si>
  <si>
    <t>El traje de luces</t>
  </si>
  <si>
    <t>El traje nuevo del emperador</t>
  </si>
  <si>
    <t>El tratado de la pintura</t>
  </si>
  <si>
    <t>Leonardo da Vinci, Leon Bautista Alberti</t>
  </si>
  <si>
    <t>El tulipán negro</t>
  </si>
  <si>
    <t>El último deseo</t>
  </si>
  <si>
    <t>El vals de los lobos</t>
  </si>
  <si>
    <t>Stephy</t>
  </si>
  <si>
    <t>El velo de la reina Mab</t>
  </si>
  <si>
    <t>El vendedor de lluvias</t>
  </si>
  <si>
    <t>Héctor Hidalgo</t>
  </si>
  <si>
    <t>El vendedor de pararrayos</t>
  </si>
  <si>
    <t>El Viaje a Nicaragua é Historia de mis libros. Obras Completas, Vol. XVII</t>
  </si>
  <si>
    <t>El vuelo de los cóndores</t>
  </si>
  <si>
    <t>Abraham Valdelomar</t>
  </si>
  <si>
    <t>El zapato del pirquinero</t>
  </si>
  <si>
    <t>Encuestas de percepción de la lectura. En estudiantes de 7° año básico a 4° año medio y en docentes de lengua y literatura</t>
  </si>
  <si>
    <t>Escuela de Robinsones</t>
  </si>
  <si>
    <t>Esgrima y amor</t>
  </si>
  <si>
    <t>España Contemporánea. Obras Completas Vol. XIX</t>
  </si>
  <si>
    <t>Estación de tormentas</t>
  </si>
  <si>
    <t>Estudio en escarlata</t>
  </si>
  <si>
    <t>Eugenia Grandet</t>
  </si>
  <si>
    <t>Honoré de Balzac</t>
  </si>
  <si>
    <t>Fábulas</t>
  </si>
  <si>
    <t>Félix Samaniego</t>
  </si>
  <si>
    <t>Samaniego, Félix María</t>
  </si>
  <si>
    <t>Fábulas literarias</t>
  </si>
  <si>
    <t>Iriarte, Tomás de</t>
  </si>
  <si>
    <t>Fantasmagoría</t>
  </si>
  <si>
    <t>Lewis Carroll</t>
  </si>
  <si>
    <t>Fausto I</t>
  </si>
  <si>
    <t>Goethe, Johann Wolfgang von</t>
  </si>
  <si>
    <t>Fausto II</t>
  </si>
  <si>
    <t>Fiestas de amor y poesía</t>
  </si>
  <si>
    <t>Fígaro: (artículos selectos)</t>
  </si>
  <si>
    <t>Larra, Mariano José</t>
  </si>
  <si>
    <t>Filosofía americana: Ensayos</t>
  </si>
  <si>
    <t>Molina, Enrique</t>
  </si>
  <si>
    <t>Formando comunidades lectoras</t>
  </si>
  <si>
    <t>Donoso, Cristian - Lecaros, Catalina - Ow, Maili</t>
  </si>
  <si>
    <t>Fortunata y Jacinta: dos historias de casadas</t>
  </si>
  <si>
    <t>Fuenteovejuna</t>
  </si>
  <si>
    <t>Félix Lope de Vega</t>
  </si>
  <si>
    <t>Gabriela Mistral: 70 años del Nobel</t>
  </si>
  <si>
    <t>Consejo Nacional de la Cultura y de las ArtesGabriela Mistral</t>
  </si>
  <si>
    <t>Gabriela Mistral, educadora. La enseñanza, una de las más altas poesías</t>
  </si>
  <si>
    <t>Gabriela Mistral</t>
  </si>
  <si>
    <t>Gabriela Mistral, la infancia bien servida</t>
  </si>
  <si>
    <t>Gabriela Mistral, las mujeres formamos un hemisferio humano</t>
  </si>
  <si>
    <t>Gabriela Mistral, pasión de leer y contar</t>
  </si>
  <si>
    <t>Gabriela Mistral, poeta. Yo busco un verso que he perdido</t>
  </si>
  <si>
    <t>Gabriela Mistral: Vida y pensamiento, explicado para grandes y chicos.</t>
  </si>
  <si>
    <t>Chile para niños</t>
  </si>
  <si>
    <t>Grandes esperanzas</t>
  </si>
  <si>
    <t>Guerra y paz II</t>
  </si>
  <si>
    <t>Tolstoi, León</t>
  </si>
  <si>
    <t>Guía de apoyo docente en biodiversidad</t>
  </si>
  <si>
    <t>Guía de calidad del aire y educación ambiental</t>
  </si>
  <si>
    <t>Guía de Educación Parvularia: Valorando y cuidando el medio ambiente desde la primera infancia</t>
  </si>
  <si>
    <t>Guía educativa para el uso eficiente del agua en primero y segundo básico</t>
  </si>
  <si>
    <t>Fundación Tierra Viva</t>
  </si>
  <si>
    <t>Guía educativa para el uso eficiente del agua en séptimo y octavo básico</t>
  </si>
  <si>
    <t>Guía escolar: vertebrados "en peligro de extinción" en la Región del Biobío, Chile</t>
  </si>
  <si>
    <t>Guía Mis lecturas diarias 2° a 4° básico</t>
  </si>
  <si>
    <t>Guía Mis lecturas diarias 5° a 8° básico</t>
  </si>
  <si>
    <t>Guía para entender al gato</t>
  </si>
  <si>
    <t>Laura Trillo</t>
  </si>
  <si>
    <t>Gulliver en Liliput</t>
  </si>
  <si>
    <t>Jonathan Swift</t>
  </si>
  <si>
    <t>Hamlet</t>
  </si>
  <si>
    <t>Shakespeare, William</t>
  </si>
  <si>
    <t>Hamlet: drama en cinco actos</t>
  </si>
  <si>
    <t>Harry Houdini en el barrio</t>
  </si>
  <si>
    <t>Sergio Gómez</t>
  </si>
  <si>
    <t>Historia de dos ciudades</t>
  </si>
  <si>
    <t>Historia de la Literatura y del Arte Dramático en España. Tomo I</t>
  </si>
  <si>
    <t>Federico, Eduardo</t>
  </si>
  <si>
    <t>Historia de la Literatura y del Arte Dramático en España. Tomo II</t>
  </si>
  <si>
    <t>Historia de la Literatura y del Arte Dramático en España. Tomo III</t>
  </si>
  <si>
    <t>Historia de la Literatura y del Arte Dramático en España. Tomo IV</t>
  </si>
  <si>
    <t>Historia de la Literatura y del Arte Dramático en España. Tomo V</t>
  </si>
  <si>
    <t>Historia de las Indias (Tomo 1 de 5)</t>
  </si>
  <si>
    <t>Bartolomé de las Casas</t>
  </si>
  <si>
    <t>Historia de las Indias (Tomo 2 de 5)</t>
  </si>
  <si>
    <t>Historia de las Indias (Tomo 3 de 5)</t>
  </si>
  <si>
    <t>Historia de las Indias (Tomo 4 de 5)</t>
  </si>
  <si>
    <t>Historia de las Indias (Tomo 5 de 5)</t>
  </si>
  <si>
    <t>Historia de la vida del Buscón</t>
  </si>
  <si>
    <t>Francisco de Quevedo</t>
  </si>
  <si>
    <t>Historia natural y moral de las Indias (vol 2 of 2)</t>
  </si>
  <si>
    <t>P. Joseph, de Acosta</t>
  </si>
  <si>
    <t>Historias de acá y de allá: 25 autores iberoamericanos de narrativa para niños</t>
  </si>
  <si>
    <t>Hombrecitos</t>
  </si>
  <si>
    <t>Louisa May Alcott</t>
  </si>
  <si>
    <t>Idilio en la calle Plumet. Los miserables 4</t>
  </si>
  <si>
    <t>Hugo, Víctor</t>
  </si>
  <si>
    <t>Igual te querré</t>
  </si>
  <si>
    <t>Impresiones: poesías</t>
  </si>
  <si>
    <t>Campo Arana, José</t>
  </si>
  <si>
    <t>Intenciones</t>
  </si>
  <si>
    <t>Isla Mocha. Selección de mitos, relatos, cuentos y leyendas</t>
  </si>
  <si>
    <t>Iván Pérez Muñoz</t>
  </si>
  <si>
    <t>Jane Eyre</t>
  </si>
  <si>
    <t>Brontë, Charlotte</t>
  </si>
  <si>
    <t>Josefina la cantora o El pueblo de los ratones</t>
  </si>
  <si>
    <t>Franz Kafka</t>
  </si>
  <si>
    <t>Juana de Arco</t>
  </si>
  <si>
    <t>Juan sin miedo</t>
  </si>
  <si>
    <t>Juego de sombras</t>
  </si>
  <si>
    <t>Hesse, Hermann, 1877-1962</t>
  </si>
  <si>
    <t>Juguetes de la niñez y travesuras del ingenio</t>
  </si>
  <si>
    <t>Kalfu habla: ¡Mi primer Guanako!</t>
  </si>
  <si>
    <t>Kawésqar</t>
  </si>
  <si>
    <t>La abadía de Northanger</t>
  </si>
  <si>
    <t>Austen, Jane</t>
  </si>
  <si>
    <t>La apuesta del conejo</t>
  </si>
  <si>
    <t>La Araucana</t>
  </si>
  <si>
    <t>Alonso de Ercilla</t>
  </si>
  <si>
    <t>Ercilla y Zúñiga, Alonso de, 1533-1594</t>
  </si>
  <si>
    <t>La asamblea de las mujeres</t>
  </si>
  <si>
    <t>Aristofanes</t>
  </si>
  <si>
    <t>La caida de la casa Usher</t>
  </si>
  <si>
    <t>La calavera que gritaba</t>
  </si>
  <si>
    <t>Francis Marion Crawford</t>
  </si>
  <si>
    <t>La cámara de los tapices</t>
  </si>
  <si>
    <t>Scott, Walter</t>
  </si>
  <si>
    <t>La campana</t>
  </si>
  <si>
    <t>La Caravana Pasa. Obras Completas Vol. I</t>
  </si>
  <si>
    <t>La carta robada</t>
  </si>
  <si>
    <t>La casa de Bernarda Alba</t>
  </si>
  <si>
    <t>La caza del Snark</t>
  </si>
  <si>
    <t>La célebre rana saltarina del distrito de Calaveras</t>
  </si>
  <si>
    <t>La Celestina</t>
  </si>
  <si>
    <t>Fernando de Rojas</t>
  </si>
  <si>
    <t>La cometa encantada</t>
  </si>
  <si>
    <t>La corona de la princesa</t>
  </si>
  <si>
    <t>La dama del lago vol. II</t>
  </si>
  <si>
    <t>La dama joven</t>
  </si>
  <si>
    <t>La Divina Comedia</t>
  </si>
  <si>
    <t>Alighieri, Dante</t>
  </si>
  <si>
    <t>La Duquesa y el joyero</t>
  </si>
  <si>
    <t>La edad madura</t>
  </si>
  <si>
    <t>Henry James</t>
  </si>
  <si>
    <t>La esfinge de los hielos</t>
  </si>
  <si>
    <t>La esfinge sin secreto</t>
  </si>
  <si>
    <t>La espada del destino</t>
  </si>
  <si>
    <t>La espinosa senda del honor</t>
  </si>
  <si>
    <t>La estrella blanca</t>
  </si>
  <si>
    <t>La estrella sobre el bosque</t>
  </si>
  <si>
    <t>Zweig, Stefan</t>
  </si>
  <si>
    <t>La fanfarlo</t>
  </si>
  <si>
    <t>La feria de las vanidades</t>
  </si>
  <si>
    <t>William Makepeace Thakeray</t>
  </si>
  <si>
    <t>La feria de Sorochinetz</t>
  </si>
  <si>
    <t>Gogol, Nikolai</t>
  </si>
  <si>
    <t>La figura en el tapiz</t>
  </si>
  <si>
    <t>La fortuna de un estudiante</t>
  </si>
  <si>
    <t>La gallina de los huevos de oro</t>
  </si>
  <si>
    <t>La guerra de las mujeres</t>
  </si>
  <si>
    <t>La guerra de los yacarés</t>
  </si>
  <si>
    <t>La i latina</t>
  </si>
  <si>
    <t>José Rafael Pocaterra</t>
  </si>
  <si>
    <t>La Ilíada</t>
  </si>
  <si>
    <t>Homero</t>
  </si>
  <si>
    <t>La isla</t>
  </si>
  <si>
    <t>Aldous Huxley</t>
  </si>
  <si>
    <t>La Isla del Doctor Moreau</t>
  </si>
  <si>
    <t>H. G. Wells</t>
  </si>
  <si>
    <t>La isla del tesoro</t>
  </si>
  <si>
    <t>La isla desierta</t>
  </si>
  <si>
    <t>Saturnino Calleja</t>
  </si>
  <si>
    <t>La leyenda de ciertas ropas antiguas</t>
  </si>
  <si>
    <t>La leyenda del nopal</t>
  </si>
  <si>
    <t>La leyenda de los duendes descabezados</t>
  </si>
  <si>
    <t>Hearn, Lafcadio, 1850-1904</t>
  </si>
  <si>
    <t>La libertad de Fátima</t>
  </si>
  <si>
    <t>Wilhelm Hauff</t>
  </si>
  <si>
    <t>La llamada de Cthulhu</t>
  </si>
  <si>
    <t>La llamada de la selva</t>
  </si>
  <si>
    <t>Jack London</t>
  </si>
  <si>
    <t>La llave</t>
  </si>
  <si>
    <t>La Madre Naturaleza</t>
  </si>
  <si>
    <t>La marioneta de trapo</t>
  </si>
  <si>
    <t>Johnny Welch</t>
  </si>
  <si>
    <t>La máscara de la muerte roja</t>
  </si>
  <si>
    <t>La metamorfosis</t>
  </si>
  <si>
    <t>Kafka, Frank</t>
  </si>
  <si>
    <t>La moza del cántaro</t>
  </si>
  <si>
    <t>La muerte de Iván Ilich</t>
  </si>
  <si>
    <t>La nariz</t>
  </si>
  <si>
    <t>La Navidad de Karen</t>
  </si>
  <si>
    <t>Amalie Skram</t>
  </si>
  <si>
    <t>La noche boca arriba</t>
  </si>
  <si>
    <t>La Odisea</t>
  </si>
  <si>
    <t>La palabra es la flor : poesía mapuche para niños = Rayengey ti dungun pichikeche ñi mapuche kumwirin</t>
  </si>
  <si>
    <t>Huenún Villa, Jaime Luis</t>
  </si>
  <si>
    <t>La pequeña Dorrit</t>
  </si>
  <si>
    <t>La pequeña yagán</t>
  </si>
  <si>
    <t>Víctor Carvajal</t>
  </si>
  <si>
    <t>La perfecta casada</t>
  </si>
  <si>
    <t>La piel de zapa</t>
  </si>
  <si>
    <t>Balzac, Honoré de, 1799-1850</t>
  </si>
  <si>
    <t>La princesa y el duendecillo</t>
  </si>
  <si>
    <t>La puntada</t>
  </si>
  <si>
    <t>Joaquín González Eiris</t>
  </si>
  <si>
    <t>La queja</t>
  </si>
  <si>
    <t>Maulana Jalāl al-Dīn Rūmī</t>
  </si>
  <si>
    <t>La rana viajera</t>
  </si>
  <si>
    <t>Camba, Julio</t>
  </si>
  <si>
    <t>La raposa y el jaguar</t>
  </si>
  <si>
    <t>La Regenta</t>
  </si>
  <si>
    <t>Leopoldo Alas</t>
  </si>
  <si>
    <t>La reina de las nieves</t>
  </si>
  <si>
    <t>La reina Margot</t>
  </si>
  <si>
    <t>La sangre de los elfos</t>
  </si>
  <si>
    <t>Las aventuras de Alicia en el país de las Maravillas</t>
  </si>
  <si>
    <t>Las aventuras de Alicia en el País de las Maravillas</t>
  </si>
  <si>
    <t>Carrol, Lewis, 1832-1898</t>
  </si>
  <si>
    <t>Las aventuras de Huckleberry Finn</t>
  </si>
  <si>
    <t>Twain, Mark</t>
  </si>
  <si>
    <t>Las aventuras del capitán Hatteras</t>
  </si>
  <si>
    <t>Las aventuras de Pinocho</t>
  </si>
  <si>
    <t>Collodi, Carlo</t>
  </si>
  <si>
    <t>Las aventuras de Sherlock Holmes</t>
  </si>
  <si>
    <t>Las aventuras de Tom Sawyer</t>
  </si>
  <si>
    <t>Las cosas raras</t>
  </si>
  <si>
    <t>Andrea Maturana</t>
  </si>
  <si>
    <t>Las dos Chelitas</t>
  </si>
  <si>
    <t>Julio Garmendia</t>
  </si>
  <si>
    <t>Las dos ranas</t>
  </si>
  <si>
    <t>La señora Dalloway</t>
  </si>
  <si>
    <t>Las estaciones. Cuentos para niños y niñas</t>
  </si>
  <si>
    <t>Las fábulas vol. I</t>
  </si>
  <si>
    <t>Las fábulas vol. IV</t>
  </si>
  <si>
    <t>Las fábulas vol. IX</t>
  </si>
  <si>
    <t>Las fábulas vol. V</t>
  </si>
  <si>
    <t>las fábulas vol. VI</t>
  </si>
  <si>
    <t>Las fábulas vol. VII</t>
  </si>
  <si>
    <t>Las fábulas vol. VIII</t>
  </si>
  <si>
    <t>Las flores</t>
  </si>
  <si>
    <t>Las flores del mal</t>
  </si>
  <si>
    <t>Las futbolistas de los sábados</t>
  </si>
  <si>
    <t>Las golosinas encantadas</t>
  </si>
  <si>
    <t>Las inquietudes de Shanti Andía</t>
  </si>
  <si>
    <t>Baroja, Pio</t>
  </si>
  <si>
    <t>Las mil y una noches</t>
  </si>
  <si>
    <t>Las nubes</t>
  </si>
  <si>
    <t>Las olas</t>
  </si>
  <si>
    <t>Las señoritas</t>
  </si>
  <si>
    <t>George Sand</t>
  </si>
  <si>
    <t>Las tecnologías y el libro para todos</t>
  </si>
  <si>
    <t>La tarta de Doro</t>
  </si>
  <si>
    <t>La Taruca, Huemul del Norte</t>
  </si>
  <si>
    <t>Jorge Herreros de LartundoWalter Sielfeld Kowald</t>
  </si>
  <si>
    <t>La tempestad de nieve</t>
  </si>
  <si>
    <t>La tía Tula</t>
  </si>
  <si>
    <t>La tienda de antigüedades</t>
  </si>
  <si>
    <t>La Torre de la Golondrina</t>
  </si>
  <si>
    <t>La tortuga gigante</t>
  </si>
  <si>
    <t>La última fada</t>
  </si>
  <si>
    <t>La vendedora de fósforos</t>
  </si>
  <si>
    <t>La vida de Lazarillo de tormes y de sus fortunas y adversidades</t>
  </si>
  <si>
    <t>La vida es sueño</t>
  </si>
  <si>
    <t>Barca, Pedro Calderon de la</t>
  </si>
  <si>
    <t>La vuelta al mundo en 80 días</t>
  </si>
  <si>
    <t>La vuelta de Martín Fierro</t>
  </si>
  <si>
    <t>La web, una enciclopedia multilingüe</t>
  </si>
  <si>
    <t>La zapatera prodigiosa</t>
  </si>
  <si>
    <t>Lecturas infantiles</t>
  </si>
  <si>
    <t>José Ortega Munilla</t>
  </si>
  <si>
    <t>Letras .Obras completas. Vol. VIII</t>
  </si>
  <si>
    <t>Leyendas</t>
  </si>
  <si>
    <t>Libro de las maravillas del mundo</t>
  </si>
  <si>
    <t>Polo, Marco, 1254-1323?</t>
  </si>
  <si>
    <t>Libro del conde Lucanor</t>
  </si>
  <si>
    <t>Juan Manuel, Infante de Castilla</t>
  </si>
  <si>
    <t>Libro de poemas</t>
  </si>
  <si>
    <t>Libros informativos para niños y jóvenes. Manual para mediadores de la lectura</t>
  </si>
  <si>
    <t>Trinidad SilvaSofía Montenegro</t>
  </si>
  <si>
    <t>Ligeia</t>
  </si>
  <si>
    <t>Lira póstuma</t>
  </si>
  <si>
    <t>Lo mejor de todo</t>
  </si>
  <si>
    <t>Lo que hizo una sonrisa</t>
  </si>
  <si>
    <t>Los Acarnienses</t>
  </si>
  <si>
    <t>Los animales estelares</t>
  </si>
  <si>
    <t>Los buenos deportistas</t>
  </si>
  <si>
    <t>María Leonor Smith de Lottermoser</t>
  </si>
  <si>
    <t>Los canastos</t>
  </si>
  <si>
    <t>Clemente Palma</t>
  </si>
  <si>
    <t>Los crímenes de la calle Morgue</t>
  </si>
  <si>
    <t>Los crímenes de la calle Morgue y otros casos de Auguste Dupin</t>
  </si>
  <si>
    <t>Los cuatro alfileres</t>
  </si>
  <si>
    <t>José Zahonero</t>
  </si>
  <si>
    <t>Los Desastres de la guerra: colección de ochenta láminas inventadas y grabadas al agua fuerte</t>
  </si>
  <si>
    <t>Francisco de Goya</t>
  </si>
  <si>
    <t>Los despojos</t>
  </si>
  <si>
    <t>Los entremeses</t>
  </si>
  <si>
    <t>Miguel de Cervantes Saavedra</t>
  </si>
  <si>
    <t>Los espectros</t>
  </si>
  <si>
    <t>Leonid Nikoláievich Andréyev</t>
  </si>
  <si>
    <t>Los fuegos fatuos</t>
  </si>
  <si>
    <t>Los guerreros de Dios</t>
  </si>
  <si>
    <t>Los hermanos corsos</t>
  </si>
  <si>
    <t>Alexandre Dumas (padre)</t>
  </si>
  <si>
    <t>Los hermanos Kip</t>
  </si>
  <si>
    <t>Los hijos del capitán Grant</t>
  </si>
  <si>
    <t>Los jardines de Kew</t>
  </si>
  <si>
    <t>Los mejores cuentos de Hernán del Solar</t>
  </si>
  <si>
    <t>Salvador Reyes (Ed.)Hernán del Solar</t>
  </si>
  <si>
    <t>Los Miserables I. Fantina</t>
  </si>
  <si>
    <t>Victor Hugo</t>
  </si>
  <si>
    <t>Los Miserables II. Cosette</t>
  </si>
  <si>
    <t>Los Miserables V. Jean Valjean</t>
  </si>
  <si>
    <t>Los pazos de Ulloa</t>
  </si>
  <si>
    <t>Los primeros hombres en la Luna</t>
  </si>
  <si>
    <t>Los raros. Obras completas. Vol. VI</t>
  </si>
  <si>
    <t>Los sueños</t>
  </si>
  <si>
    <t>Los trabajos de Persiles y Sigismunda</t>
  </si>
  <si>
    <t>Los tres enanitos del bosque</t>
  </si>
  <si>
    <t>[Hermanos Grimm]</t>
  </si>
  <si>
    <t>Los tres mosqueteros</t>
  </si>
  <si>
    <t>Alejandro Dumas</t>
  </si>
  <si>
    <t>Los viajes de Gulliver</t>
  </si>
  <si>
    <t>Los zapatos prestados</t>
  </si>
  <si>
    <t>Lote número 249</t>
  </si>
  <si>
    <t>Lunes o martes</t>
  </si>
  <si>
    <t>Lux perpetua</t>
  </si>
  <si>
    <t>Madame Bovary</t>
  </si>
  <si>
    <t>Flaubert, Gustave</t>
  </si>
  <si>
    <t>Malena</t>
  </si>
  <si>
    <t>Mallay vive el We Tripantu</t>
  </si>
  <si>
    <t>Malvaloca</t>
  </si>
  <si>
    <t>Manfredo Drama en tres actos</t>
  </si>
  <si>
    <t>Lord Byron</t>
  </si>
  <si>
    <t>Mansfield Park</t>
  </si>
  <si>
    <t>Manual de tenencia responsable de gatos</t>
  </si>
  <si>
    <t>Siete vidas</t>
  </si>
  <si>
    <t>Manuscrito hallado en una botella</t>
  </si>
  <si>
    <t>Mapuche</t>
  </si>
  <si>
    <t>María Nadie</t>
  </si>
  <si>
    <t>Marta Brunet</t>
  </si>
  <si>
    <t>Marianela</t>
  </si>
  <si>
    <t>María Pineda</t>
  </si>
  <si>
    <t>Marius. Los miserables 3</t>
  </si>
  <si>
    <t>Markheim</t>
  </si>
  <si>
    <t>Martín Rivas</t>
  </si>
  <si>
    <t>Blest Gana, Alberto, 1830-1920</t>
  </si>
  <si>
    <t>Medea</t>
  </si>
  <si>
    <t>Eurípides</t>
  </si>
  <si>
    <t>Metamorfosis I</t>
  </si>
  <si>
    <t>Ovidio Nasón, Publio</t>
  </si>
  <si>
    <t>Método de composición</t>
  </si>
  <si>
    <t>Mi amiga del planeta azul</t>
  </si>
  <si>
    <t>Michael Strogoff</t>
  </si>
  <si>
    <t>Miguel Strogoff</t>
  </si>
  <si>
    <t>Mis abuelos me contaron. Memorias del pueblo yagan</t>
  </si>
  <si>
    <t>Biblioteca Escolar Futuro</t>
  </si>
  <si>
    <t>Misericordia</t>
  </si>
  <si>
    <t>Pérez Galdós, Benito, 1843-1920</t>
  </si>
  <si>
    <t>Moby Dick</t>
  </si>
  <si>
    <t>Moby-Dick</t>
  </si>
  <si>
    <t>Mucho ruido y pocas nueces</t>
  </si>
  <si>
    <t>Shakespeare, William, 1564-1616</t>
  </si>
  <si>
    <t>Murciélagos de la Región Metropolitana de Santiago, Chile</t>
  </si>
  <si>
    <t>Juan Luis AllendesAnnia Rodríguez-San PedroRodrigo A. MorenoPatricia Carrasco-Lagos</t>
  </si>
  <si>
    <t>Napoleón</t>
  </si>
  <si>
    <t>Narraciones</t>
  </si>
  <si>
    <t>Narraciones Extraordinarias</t>
  </si>
  <si>
    <t>Poe, Edgar Allan, 1809-1849</t>
  </si>
  <si>
    <t>Narrenturm</t>
  </si>
  <si>
    <t>Nemesio Antúnez 100 años. Cuaderno pedagógico</t>
  </si>
  <si>
    <t>Niebla</t>
  </si>
  <si>
    <t>Noche de San Juan</t>
  </si>
  <si>
    <t>Noches blancas</t>
  </si>
  <si>
    <t>Noticia curiosa de otra estrella</t>
  </si>
  <si>
    <t>Obra Gruesa</t>
  </si>
  <si>
    <t>Nicanor Parra</t>
  </si>
  <si>
    <t>Obra reunida I</t>
  </si>
  <si>
    <t>Mistral, Gabriela, 1889-1957</t>
  </si>
  <si>
    <t>Obra reunida II</t>
  </si>
  <si>
    <t>Obra reunida III</t>
  </si>
  <si>
    <t>Obra reunida IV</t>
  </si>
  <si>
    <t>Obra reunida V</t>
  </si>
  <si>
    <t>Obras escogidas</t>
  </si>
  <si>
    <t>Oliver Twist</t>
  </si>
  <si>
    <t>Opiniones. Obras Completas Vol. X</t>
  </si>
  <si>
    <t>Orgullo y prejuicio</t>
  </si>
  <si>
    <t>Orlando: una biografía</t>
  </si>
  <si>
    <t>Ovejón</t>
  </si>
  <si>
    <t>Luis Manuel Urbaneja Achepohl</t>
  </si>
  <si>
    <t>Paco Yunque</t>
  </si>
  <si>
    <t>César Vallejo</t>
  </si>
  <si>
    <t>Páginas escogidas</t>
  </si>
  <si>
    <t>Palabras e imágenes para asomarnos al mundo: 25 autores iberoamericanos de libros álbum</t>
  </si>
  <si>
    <t>Papá Goriot</t>
  </si>
  <si>
    <t>Para Buscar e Investigar</t>
  </si>
  <si>
    <t>Parisiana. Obras Completas, Vol. V</t>
  </si>
  <si>
    <t>Parra, Artefactos visuales</t>
  </si>
  <si>
    <t>Pasado de amor</t>
  </si>
  <si>
    <t>Pelusa. Cuento infantil</t>
  </si>
  <si>
    <t>Luis Coloma</t>
  </si>
  <si>
    <t>Peregrinaciones. Obras Completas Vol. XII</t>
  </si>
  <si>
    <t>Persuasión</t>
  </si>
  <si>
    <t>Peter Pan y Wendy</t>
  </si>
  <si>
    <t>J.M. Barrie</t>
  </si>
  <si>
    <t>Platero y yo</t>
  </si>
  <si>
    <t>Jiménez, Juan Ramón</t>
  </si>
  <si>
    <t>Poema del Otoño y otros poemas Obras Completas Vol. XI</t>
  </si>
  <si>
    <t>Poemas I</t>
  </si>
  <si>
    <t>Poemas II</t>
  </si>
  <si>
    <t>Poemas sueltos</t>
  </si>
  <si>
    <t>Federico García Lorca</t>
  </si>
  <si>
    <t>Poemas y antipoemas</t>
  </si>
  <si>
    <t>Poemas y sonetos</t>
  </si>
  <si>
    <t>Sor Juana Inés de la Cruz</t>
  </si>
  <si>
    <t>Juana Ines de la Cruz, Sor</t>
  </si>
  <si>
    <t>Poesía, romances y sonetos</t>
  </si>
  <si>
    <t>José de Espronceda</t>
  </si>
  <si>
    <t>Poesías completas</t>
  </si>
  <si>
    <t>Poesías líricas</t>
  </si>
  <si>
    <t>Poeta en Nueva York</t>
  </si>
  <si>
    <t>Poética del cine</t>
  </si>
  <si>
    <t>Raúl Ruiz</t>
  </si>
  <si>
    <t>Ponzoñas</t>
  </si>
  <si>
    <t>Pablo Domínguez</t>
  </si>
  <si>
    <t>Popol vuh</t>
  </si>
  <si>
    <t>Prosa Dispersa. Obras Completas Vol. XX</t>
  </si>
  <si>
    <t>Prosa Política (Las Repúblicas Americanas). Obras Completas Vol. XIII</t>
  </si>
  <si>
    <t>Prosas profanas</t>
  </si>
  <si>
    <t>Prosas Profanas. Volumen II de las Obras Completas</t>
  </si>
  <si>
    <t>Puebla de las mujeres</t>
  </si>
  <si>
    <t>Pulgarcita</t>
  </si>
  <si>
    <t>¿Qué ave es?</t>
  </si>
  <si>
    <t>Muncheyer, Andrea</t>
  </si>
  <si>
    <t>Quechua</t>
  </si>
  <si>
    <t>Quintrala de El Ingenio</t>
  </si>
  <si>
    <t>Rapanui</t>
  </si>
  <si>
    <t>Ratón Pérez</t>
  </si>
  <si>
    <t>Coloma, Luis</t>
  </si>
  <si>
    <t>Rayengey ti dungun: pichikeche ñi mapuche komwirin /La palabra es la flor: poesía mapuche para niños</t>
  </si>
  <si>
    <t>Jaime Huenún Villa (Ed.)</t>
  </si>
  <si>
    <t>Rayuela</t>
  </si>
  <si>
    <t>Relatos escogidos</t>
  </si>
  <si>
    <t>Relatos I</t>
  </si>
  <si>
    <t>Relatos II</t>
  </si>
  <si>
    <t>Relatos III</t>
  </si>
  <si>
    <t>Resurrección I</t>
  </si>
  <si>
    <t>Resurrección II</t>
  </si>
  <si>
    <t>Resurrección III</t>
  </si>
  <si>
    <t>Rimas</t>
  </si>
  <si>
    <t>Rip van Winkle</t>
  </si>
  <si>
    <t>Washington Irving</t>
  </si>
  <si>
    <t>Robin Hood</t>
  </si>
  <si>
    <t>Walter Scott</t>
  </si>
  <si>
    <t>Robinson Crusoe</t>
  </si>
  <si>
    <t>Defoe, Daniel</t>
  </si>
  <si>
    <t>Robur el conquistador</t>
  </si>
  <si>
    <t>Romancero gitano</t>
  </si>
  <si>
    <t>Romancero selecto del Cid</t>
  </si>
  <si>
    <t>Rosario de sonetos líricos</t>
  </si>
  <si>
    <t>Sandokán: el rey del mar</t>
  </si>
  <si>
    <t>Salgari, Emilio</t>
  </si>
  <si>
    <t>Sandokán: los tigres de Mompracem</t>
  </si>
  <si>
    <t>Santiago Arabal. Historia de un pobre niño</t>
  </si>
  <si>
    <t>Selección</t>
  </si>
  <si>
    <t>Senderos</t>
  </si>
  <si>
    <t>Solar, Hernán del, 1901-1985</t>
  </si>
  <si>
    <t>Sentido y sensibilidad</t>
  </si>
  <si>
    <t>Silvia y bruno</t>
  </si>
  <si>
    <t>Carroll, Lewis, 1832-1898</t>
  </si>
  <si>
    <t>Sonata de estío</t>
  </si>
  <si>
    <t>Ramon del Valle-Inclan</t>
  </si>
  <si>
    <t>Sonata de otoño; Sonata de invierno</t>
  </si>
  <si>
    <t>Sonata de primavera</t>
  </si>
  <si>
    <t>Sueños de flautas</t>
  </si>
  <si>
    <t>SUPER extremófilo</t>
  </si>
  <si>
    <t>Tan solo una Quiltra</t>
  </si>
  <si>
    <t>Tarzán de los monos</t>
  </si>
  <si>
    <t>Edgar Rice Burroughs</t>
  </si>
  <si>
    <t>Teatro selecto, tomo 1 de 4</t>
  </si>
  <si>
    <t>Teatro selecto, tomo 2 de 4</t>
  </si>
  <si>
    <t>Teatro selecto, tomo 3 de 4</t>
  </si>
  <si>
    <t>Teatro selecto, tomo 4 de 4</t>
  </si>
  <si>
    <t>Tejedores en el tiempo</t>
  </si>
  <si>
    <t>Terror en Fontenay</t>
  </si>
  <si>
    <t>Tiempo de odio</t>
  </si>
  <si>
    <t>Tiempo de trenes</t>
  </si>
  <si>
    <t>Tiempos difíciles</t>
  </si>
  <si>
    <t>Tierras Solares. Volumen III de las obras completas</t>
  </si>
  <si>
    <t>Tito Monsquito</t>
  </si>
  <si>
    <t>Todo al Vuelo. Obras Completas Vol. XVIII</t>
  </si>
  <si>
    <t>Tom Sawyer en el extranjero</t>
  </si>
  <si>
    <t>Tormento</t>
  </si>
  <si>
    <t>Tradiciones peruanas</t>
  </si>
  <si>
    <t>Palma, Ricardo</t>
  </si>
  <si>
    <t>Trafalgar</t>
  </si>
  <si>
    <t>Una casa encantada</t>
  </si>
  <si>
    <t>Woolf, Virginia</t>
  </si>
  <si>
    <t>Una corta historia del eBook</t>
  </si>
  <si>
    <t>Una huerta para todos. Manual de auto-instrucción</t>
  </si>
  <si>
    <t>ONU</t>
  </si>
  <si>
    <t>Una mujer sin importancia</t>
  </si>
  <si>
    <t>Una Navidad</t>
  </si>
  <si>
    <t>Truman Capote</t>
  </si>
  <si>
    <t>Una verdadera maravilla</t>
  </si>
  <si>
    <t>Beuchat, Cecilia</t>
  </si>
  <si>
    <t>Un capitán de quince años</t>
  </si>
  <si>
    <t>Un drama en Livonia</t>
  </si>
  <si>
    <t>Un escándalo en Bohemia</t>
  </si>
  <si>
    <t>Un regalo de Navidad en el chaparral</t>
  </si>
  <si>
    <t>O. Henry</t>
  </si>
  <si>
    <t>Un sueño</t>
  </si>
  <si>
    <t>Un tranvía llamado deseo</t>
  </si>
  <si>
    <t>Tennessee Williams</t>
  </si>
  <si>
    <t>Un viaje de novios</t>
  </si>
  <si>
    <t>Vacilante juego mortal</t>
  </si>
  <si>
    <t>Lange, Norah, 1905-1972</t>
  </si>
  <si>
    <t>Veinte años después</t>
  </si>
  <si>
    <t>Veinte mil leguas de viaje submarino</t>
  </si>
  <si>
    <t>Ventanas, pájaros y versos: Poesía para niños y jóvenes de quince autores de miami</t>
  </si>
  <si>
    <t>Autores Varios</t>
  </si>
  <si>
    <t>Venus y Adonis</t>
  </si>
  <si>
    <t>Ver para leer</t>
  </si>
  <si>
    <t>Vertebrados en peligro de la Región Metropolitana de Santiago, Chile</t>
  </si>
  <si>
    <t>Rodrigo A. MorenoPatricia Carrasco-LagosHéctor Ibarra-VidalCharif TalaMilen Duarte</t>
  </si>
  <si>
    <t>Viaje al centro de la Tierra</t>
  </si>
  <si>
    <t>Viaje de un naturalista alrededor del mundo</t>
  </si>
  <si>
    <t>Darwin, Charles</t>
  </si>
  <si>
    <t>Viajes de Gazapillo</t>
  </si>
  <si>
    <t>Calleja, Saturnino, 1853-1915</t>
  </si>
  <si>
    <t>Viajes, descripciones y otros ensayos</t>
  </si>
  <si>
    <t>Alberdi, Juan Bautista</t>
  </si>
  <si>
    <t>Viajes por España</t>
  </si>
  <si>
    <t>Alarcón, Pedro Antonio de</t>
  </si>
  <si>
    <t>Viajes por Europa y América</t>
  </si>
  <si>
    <t>Petano y Mazariegos, Gorgonio</t>
  </si>
  <si>
    <t>William Wilson</t>
  </si>
  <si>
    <t>Yagán</t>
  </si>
  <si>
    <t>Zampabollos y tragaollas</t>
  </si>
  <si>
    <t>Maria Fernanda Piderit</t>
  </si>
  <si>
    <t>Zenana</t>
  </si>
  <si>
    <t>Lolo aprende por favor y gracias</t>
  </si>
  <si>
    <t>Lo que canta la luna. Retazos autobiográficos basados en arquetipos femeninos</t>
  </si>
  <si>
    <t>Los guarda secretos</t>
  </si>
  <si>
    <t>Los hermanos Karamazov</t>
  </si>
  <si>
    <t>Mamá, estoy bien. No tengo susto. ¿Cómo relacionarse con los demás</t>
  </si>
  <si>
    <t>Metodología del Aprendizaje basado en Proyectos</t>
  </si>
  <si>
    <t>UCE MINEDUC</t>
  </si>
  <si>
    <t>Minería en números</t>
  </si>
  <si>
    <t>Consejo Minero</t>
  </si>
  <si>
    <t>Obra reunida Gabriela Mistral VI. Prosa</t>
  </si>
  <si>
    <t>Mistral, Gabriela, 1889-1957.</t>
  </si>
  <si>
    <t>Obra reunida Gabriela Mistral VII. Prosa</t>
  </si>
  <si>
    <t>Obra reunida Gabriela Mistral VIII. Cartas</t>
  </si>
  <si>
    <t>PRAT 1</t>
  </si>
  <si>
    <t>Olivares, Christian</t>
  </si>
  <si>
    <t>PRAT 2</t>
  </si>
  <si>
    <t>PRAT 3</t>
  </si>
  <si>
    <t>Puda. El pequeño Pudú: ¿Qué son esos puntitos brillantes en el cielo?</t>
  </si>
  <si>
    <t>Clavería, Viviana</t>
  </si>
  <si>
    <t>¡Que llueva!¡ que llueva!</t>
  </si>
  <si>
    <t>Anónimo – Echeñique, Raquel- ilustraciones</t>
  </si>
  <si>
    <t>¿Qué significa todo esto?:  Una brevísima introducción a la filosofía</t>
  </si>
  <si>
    <t>Nagel, Thomas</t>
  </si>
  <si>
    <t>¿Qué vas a llevar?</t>
  </si>
  <si>
    <t>Bernasconi, Pablo</t>
  </si>
  <si>
    <t>¡Quiero ser yo misma! Y tener verdaderos amigos</t>
  </si>
  <si>
    <t>Residencia en la tierra</t>
  </si>
  <si>
    <t>Sub Sole</t>
  </si>
  <si>
    <t>Sub terra</t>
  </si>
  <si>
    <t>Talentos de Chile. Concurso literario 2019</t>
  </si>
  <si>
    <t>Talentos de Chile. Concurso literario 2020</t>
  </si>
  <si>
    <t>Taller de textos. Leer, escribir y comentar en el aula</t>
  </si>
  <si>
    <t>Cassany, Daniel</t>
  </si>
  <si>
    <t>Terremotos y Tsunamis o Maremotos</t>
  </si>
  <si>
    <t>Servicio Hidrográfico y Oceanográfico de la Armada de Chile</t>
  </si>
  <si>
    <t>Ulises, el cíclope Polifemo y Nadie</t>
  </si>
  <si>
    <t>Una señora</t>
  </si>
  <si>
    <t>Veinte poemas de amor y una canción desesperada</t>
  </si>
  <si>
    <t>Viaje al corazón de Neruda</t>
  </si>
  <si>
    <t>Bellini, Giuseppe</t>
  </si>
  <si>
    <t>Yo no soy el espectáculo</t>
  </si>
  <si>
    <t>Hernández, Elvira</t>
  </si>
  <si>
    <t>Yo siempre te querré</t>
  </si>
  <si>
    <t>Wilhelm, Hans</t>
  </si>
  <si>
    <t>Acceder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</si>
</sst>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8"/>
  <sheetViews>
    <sheetView tabSelected="1" topLeftCell="A696" workbookViewId="0">
      <selection activeCell="A717" sqref="A717"/>
    </sheetView>
  </sheetViews>
  <sheetFormatPr baseColWidth="10" defaultRowHeight="15"/>
  <cols>
    <col min="1" max="1" width="61.85546875" customWidth="1"/>
    <col min="2" max="2" width="39.42578125" customWidth="1"/>
    <col min="3" max="3" width="31.5703125" customWidth="1"/>
    <col min="4" max="4" width="55.85546875" customWidth="1"/>
    <col min="5" max="5" width="19.4257812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1237</v>
      </c>
    </row>
    <row r="2" spans="1:5">
      <c r="A2" t="s">
        <v>4</v>
      </c>
      <c r="B2" t="s">
        <v>5</v>
      </c>
      <c r="C2" t="s">
        <v>6</v>
      </c>
      <c r="E2" s="1" t="str">
        <f>HYPERLINK("https://www.curriculumnacional.cl/614/w3-article-179676.html","Identificador 179676")</f>
        <v>Identificador 179676</v>
      </c>
    </row>
    <row r="3" spans="1:5">
      <c r="A3" t="s">
        <v>7</v>
      </c>
      <c r="B3" t="s">
        <v>5</v>
      </c>
      <c r="C3" t="s">
        <v>6</v>
      </c>
      <c r="E3" s="1" t="str">
        <f>HYPERLINK("https://www.curriculumnacional.cl/614/w3-article-179681.html","Identificador 179681")</f>
        <v>Identificador 179681</v>
      </c>
    </row>
    <row r="4" spans="1:5">
      <c r="A4" t="s">
        <v>8</v>
      </c>
      <c r="B4" t="s">
        <v>5</v>
      </c>
      <c r="C4" t="s">
        <v>6</v>
      </c>
      <c r="E4" s="1" t="str">
        <f>HYPERLINK("https://www.curriculumnacional.cl/614/w3-article-179687.html","Identificador 179687")</f>
        <v>Identificador 179687</v>
      </c>
    </row>
    <row r="5" spans="1:5">
      <c r="A5" t="s">
        <v>9</v>
      </c>
      <c r="B5" t="s">
        <v>5</v>
      </c>
      <c r="C5" t="s">
        <v>6</v>
      </c>
      <c r="E5" s="1" t="str">
        <f>HYPERLINK("https://www.curriculumnacional.cl/614/w3-article-179692.html","Identificador 179692")</f>
        <v>Identificador 179692</v>
      </c>
    </row>
    <row r="6" spans="1:5">
      <c r="A6" t="s">
        <v>10</v>
      </c>
      <c r="B6" t="s">
        <v>11</v>
      </c>
      <c r="C6" t="s">
        <v>6</v>
      </c>
      <c r="D6" t="s">
        <v>12</v>
      </c>
      <c r="E6" s="1" t="str">
        <f>HYPERLINK("https://www.curriculumnacional.cl/614/w3-article-332117.html","Identificador 332117")</f>
        <v>Identificador 332117</v>
      </c>
    </row>
    <row r="7" spans="1:5">
      <c r="A7" t="s">
        <v>13</v>
      </c>
      <c r="B7" t="s">
        <v>11</v>
      </c>
      <c r="C7" t="s">
        <v>6</v>
      </c>
      <c r="D7" t="s">
        <v>12</v>
      </c>
      <c r="E7" s="1" t="str">
        <f>HYPERLINK("https://www.curriculumnacional.cl/614/w3-article-331925.html","Identificador 331925")</f>
        <v>Identificador 331925</v>
      </c>
    </row>
    <row r="8" spans="1:5">
      <c r="A8" t="s">
        <v>14</v>
      </c>
      <c r="B8" t="s">
        <v>11</v>
      </c>
      <c r="C8" t="s">
        <v>6</v>
      </c>
      <c r="D8" t="s">
        <v>12</v>
      </c>
      <c r="E8" s="1" t="str">
        <f>HYPERLINK("https://www.curriculumnacional.cl/614/w3-article-332118.html","Identificador 332118")</f>
        <v>Identificador 332118</v>
      </c>
    </row>
    <row r="9" spans="1:5">
      <c r="A9" t="s">
        <v>15</v>
      </c>
      <c r="B9" t="s">
        <v>11</v>
      </c>
      <c r="C9" t="s">
        <v>6</v>
      </c>
      <c r="D9" t="s">
        <v>12</v>
      </c>
      <c r="E9" s="1" t="str">
        <f>HYPERLINK("https://www.curriculumnacional.cl/614/w3-article-331971.html","Identificador 331971")</f>
        <v>Identificador 331971</v>
      </c>
    </row>
    <row r="10" spans="1:5">
      <c r="A10" t="s">
        <v>16</v>
      </c>
      <c r="B10" t="s">
        <v>11</v>
      </c>
      <c r="C10" t="s">
        <v>6</v>
      </c>
      <c r="D10" t="s">
        <v>12</v>
      </c>
      <c r="E10" s="1" t="str">
        <f>HYPERLINK("https://www.curriculumnacional.cl/614/w3-article-331974.html","Identificador 331974")</f>
        <v>Identificador 331974</v>
      </c>
    </row>
    <row r="11" spans="1:5">
      <c r="A11" t="s">
        <v>17</v>
      </c>
      <c r="B11" t="s">
        <v>11</v>
      </c>
      <c r="C11" t="s">
        <v>6</v>
      </c>
      <c r="D11" t="s">
        <v>12</v>
      </c>
      <c r="E11" s="1" t="str">
        <f>HYPERLINK("https://www.curriculumnacional.cl/614/w3-article-332005.html","Identificador 332005")</f>
        <v>Identificador 332005</v>
      </c>
    </row>
    <row r="12" spans="1:5">
      <c r="A12" t="s">
        <v>18</v>
      </c>
      <c r="B12" t="s">
        <v>11</v>
      </c>
      <c r="C12" t="s">
        <v>6</v>
      </c>
      <c r="D12" t="s">
        <v>12</v>
      </c>
      <c r="E12" s="1" t="str">
        <f>HYPERLINK("https://www.curriculumnacional.cl/614/w3-article-332171.html","Identificador 332171")</f>
        <v>Identificador 332171</v>
      </c>
    </row>
    <row r="13" spans="1:5">
      <c r="A13" t="s">
        <v>19</v>
      </c>
      <c r="B13" t="s">
        <v>11</v>
      </c>
      <c r="C13" t="s">
        <v>6</v>
      </c>
      <c r="D13" t="s">
        <v>12</v>
      </c>
      <c r="E13" s="1" t="str">
        <f>HYPERLINK("https://www.curriculumnacional.cl/614/w3-article-331922.html","Identificador 331922")</f>
        <v>Identificador 331922</v>
      </c>
    </row>
    <row r="14" spans="1:5">
      <c r="A14" t="s">
        <v>20</v>
      </c>
      <c r="B14" t="s">
        <v>11</v>
      </c>
      <c r="C14" t="s">
        <v>6</v>
      </c>
      <c r="D14" t="s">
        <v>12</v>
      </c>
      <c r="E14" s="1" t="str">
        <f>HYPERLINK("https://www.curriculumnacional.cl/614/w3-article-331918.html","Identificador 331918")</f>
        <v>Identificador 331918</v>
      </c>
    </row>
    <row r="15" spans="1:5">
      <c r="A15" t="s">
        <v>21</v>
      </c>
      <c r="B15" t="s">
        <v>11</v>
      </c>
      <c r="C15" t="s">
        <v>6</v>
      </c>
      <c r="D15" t="s">
        <v>12</v>
      </c>
      <c r="E15" s="1" t="str">
        <f>HYPERLINK("https://www.curriculumnacional.cl/614/w3-article-332123.html","Identificador 332123")</f>
        <v>Identificador 332123</v>
      </c>
    </row>
    <row r="16" spans="1:5">
      <c r="A16" t="s">
        <v>22</v>
      </c>
      <c r="B16" t="s">
        <v>11</v>
      </c>
      <c r="C16" t="s">
        <v>6</v>
      </c>
      <c r="D16" t="s">
        <v>12</v>
      </c>
      <c r="E16" s="1" t="str">
        <f>HYPERLINK("https://www.curriculumnacional.cl/614/w3-article-332558.html","Identificador 332558")</f>
        <v>Identificador 332558</v>
      </c>
    </row>
    <row r="17" spans="1:5">
      <c r="A17" t="s">
        <v>23</v>
      </c>
      <c r="B17" t="s">
        <v>11</v>
      </c>
      <c r="C17" t="s">
        <v>6</v>
      </c>
      <c r="D17" t="s">
        <v>12</v>
      </c>
      <c r="E17" s="1" t="str">
        <f>HYPERLINK("https://www.curriculumnacional.cl/614/w3-article-331955.html","Identificador 331955")</f>
        <v>Identificador 331955</v>
      </c>
    </row>
    <row r="18" spans="1:5">
      <c r="A18" t="s">
        <v>24</v>
      </c>
      <c r="B18" t="s">
        <v>11</v>
      </c>
      <c r="C18" t="s">
        <v>6</v>
      </c>
      <c r="D18" t="s">
        <v>12</v>
      </c>
      <c r="E18" s="1" t="str">
        <f>HYPERLINK("https://www.curriculumnacional.cl/614/w3-article-331975.html","Identificador 331975")</f>
        <v>Identificador 331975</v>
      </c>
    </row>
    <row r="19" spans="1:5">
      <c r="A19" t="s">
        <v>25</v>
      </c>
      <c r="B19" t="s">
        <v>11</v>
      </c>
      <c r="C19" t="s">
        <v>6</v>
      </c>
      <c r="D19" t="s">
        <v>12</v>
      </c>
      <c r="E19" s="1" t="str">
        <f>HYPERLINK("https://www.curriculumnacional.cl/614/w3-article-332002.html","Identificador 332002")</f>
        <v>Identificador 332002</v>
      </c>
    </row>
    <row r="20" spans="1:5">
      <c r="A20" t="s">
        <v>26</v>
      </c>
      <c r="B20" t="s">
        <v>11</v>
      </c>
      <c r="C20" t="s">
        <v>6</v>
      </c>
      <c r="D20" t="s">
        <v>12</v>
      </c>
      <c r="E20" s="1" t="str">
        <f>HYPERLINK("https://www.curriculumnacional.cl/614/w3-article-332006.html","Identificador 332006")</f>
        <v>Identificador 332006</v>
      </c>
    </row>
    <row r="21" spans="1:5">
      <c r="A21" t="s">
        <v>27</v>
      </c>
      <c r="B21" t="s">
        <v>11</v>
      </c>
      <c r="C21" t="s">
        <v>6</v>
      </c>
      <c r="D21" t="s">
        <v>12</v>
      </c>
      <c r="E21" s="1" t="str">
        <f>HYPERLINK("https://www.curriculumnacional.cl/614/w3-article-332167.html","Identificador 332167")</f>
        <v>Identificador 332167</v>
      </c>
    </row>
    <row r="22" spans="1:5">
      <c r="A22" t="s">
        <v>28</v>
      </c>
      <c r="B22" t="s">
        <v>11</v>
      </c>
      <c r="C22" t="s">
        <v>6</v>
      </c>
      <c r="D22" t="s">
        <v>12</v>
      </c>
      <c r="E22" s="1" t="str">
        <f>HYPERLINK("https://www.curriculumnacional.cl/614/w3-article-332114.html","Identificador 332114")</f>
        <v>Identificador 332114</v>
      </c>
    </row>
    <row r="23" spans="1:5">
      <c r="A23" t="s">
        <v>29</v>
      </c>
      <c r="B23" t="s">
        <v>11</v>
      </c>
      <c r="C23" t="s">
        <v>6</v>
      </c>
      <c r="D23" t="s">
        <v>12</v>
      </c>
      <c r="E23" s="1" t="str">
        <f>HYPERLINK("https://www.curriculumnacional.cl/614/w3-article-332168.html","Identificador 332168")</f>
        <v>Identificador 332168</v>
      </c>
    </row>
    <row r="24" spans="1:5">
      <c r="A24" t="s">
        <v>30</v>
      </c>
      <c r="B24" t="s">
        <v>11</v>
      </c>
      <c r="C24" t="s">
        <v>6</v>
      </c>
      <c r="D24" t="s">
        <v>12</v>
      </c>
      <c r="E24" s="1" t="str">
        <f>HYPERLINK("https://www.curriculumnacional.cl/614/w3-article-332008.html","Identificador 332008")</f>
        <v>Identificador 332008</v>
      </c>
    </row>
    <row r="25" spans="1:5">
      <c r="A25" t="s">
        <v>31</v>
      </c>
      <c r="B25" t="s">
        <v>11</v>
      </c>
      <c r="C25" t="s">
        <v>6</v>
      </c>
      <c r="D25" t="s">
        <v>12</v>
      </c>
      <c r="E25" s="1" t="str">
        <f>HYPERLINK("https://www.curriculumnacional.cl/614/w3-article-331976.html","Identificador 331976")</f>
        <v>Identificador 331976</v>
      </c>
    </row>
    <row r="26" spans="1:5">
      <c r="A26" t="s">
        <v>32</v>
      </c>
      <c r="B26" t="s">
        <v>5</v>
      </c>
      <c r="C26" t="s">
        <v>6</v>
      </c>
      <c r="E26" s="1" t="str">
        <f>HYPERLINK("https://www.curriculumnacional.cl/614/w3-article-177033.html","Identificador 177033")</f>
        <v>Identificador 177033</v>
      </c>
    </row>
    <row r="27" spans="1:5">
      <c r="A27" t="s">
        <v>33</v>
      </c>
      <c r="B27" t="s">
        <v>5</v>
      </c>
      <c r="C27" t="s">
        <v>6</v>
      </c>
      <c r="E27" s="1" t="str">
        <f>HYPERLINK("https://www.curriculumnacional.cl/614/w3-article-177034.html","Identificador 177034")</f>
        <v>Identificador 177034</v>
      </c>
    </row>
    <row r="28" spans="1:5">
      <c r="A28" t="s">
        <v>34</v>
      </c>
      <c r="B28" t="s">
        <v>35</v>
      </c>
      <c r="C28" t="s">
        <v>6</v>
      </c>
      <c r="E28" s="1" t="str">
        <f>HYPERLINK("https://www.curriculumnacional.cl/614/w3-article-177130.html","Identificador 177130")</f>
        <v>Identificador 177130</v>
      </c>
    </row>
    <row r="29" spans="1:5">
      <c r="A29" t="s">
        <v>36</v>
      </c>
      <c r="B29" t="s">
        <v>5</v>
      </c>
      <c r="C29" t="s">
        <v>6</v>
      </c>
      <c r="E29" s="1" t="str">
        <f>HYPERLINK("https://www.curriculumnacional.cl/614/w3-article-177079.html","Identificador 177079")</f>
        <v>Identificador 177079</v>
      </c>
    </row>
    <row r="30" spans="1:5">
      <c r="A30" t="s">
        <v>37</v>
      </c>
      <c r="B30" t="s">
        <v>11</v>
      </c>
      <c r="C30" t="s">
        <v>38</v>
      </c>
      <c r="D30" t="s">
        <v>39</v>
      </c>
      <c r="E30" s="1" t="str">
        <f>HYPERLINK("https://www.curriculumnacional.cl/614/w3-article-285871.html","Identificador 285871")</f>
        <v>Identificador 285871</v>
      </c>
    </row>
    <row r="31" spans="1:5">
      <c r="A31" t="s">
        <v>40</v>
      </c>
      <c r="B31" t="s">
        <v>41</v>
      </c>
      <c r="C31" t="s">
        <v>38</v>
      </c>
      <c r="D31" t="s">
        <v>39</v>
      </c>
      <c r="E31" s="1" t="str">
        <f>HYPERLINK("https://www.curriculumnacional.cl/614/w3-article-238148.html","Identificador 238148")</f>
        <v>Identificador 238148</v>
      </c>
    </row>
    <row r="32" spans="1:5">
      <c r="A32" t="s">
        <v>42</v>
      </c>
      <c r="B32" t="s">
        <v>43</v>
      </c>
      <c r="C32" t="s">
        <v>38</v>
      </c>
      <c r="D32" t="s">
        <v>44</v>
      </c>
      <c r="E32" s="1" t="str">
        <f>HYPERLINK("https://www.curriculumnacional.cl/614/w3-article-246370.html","Identificador 246370")</f>
        <v>Identificador 246370</v>
      </c>
    </row>
    <row r="33" spans="1:5">
      <c r="A33" t="s">
        <v>45</v>
      </c>
      <c r="B33" t="s">
        <v>46</v>
      </c>
      <c r="C33" t="s">
        <v>38</v>
      </c>
      <c r="D33" t="s">
        <v>39</v>
      </c>
      <c r="E33" s="1" t="str">
        <f>HYPERLINK("https://www.curriculumnacional.cl/614/w3-article-246309.html","Identificador 246309")</f>
        <v>Identificador 246309</v>
      </c>
    </row>
    <row r="34" spans="1:5">
      <c r="A34" t="s">
        <v>47</v>
      </c>
      <c r="B34" t="s">
        <v>48</v>
      </c>
      <c r="C34" t="s">
        <v>38</v>
      </c>
      <c r="D34" t="s">
        <v>44</v>
      </c>
      <c r="E34" s="1" t="str">
        <f>HYPERLINK("https://www.curriculumnacional.cl/614/w3-article-246371.html","Identificador 246371")</f>
        <v>Identificador 246371</v>
      </c>
    </row>
    <row r="35" spans="1:5">
      <c r="A35" t="s">
        <v>49</v>
      </c>
      <c r="B35" t="s">
        <v>50</v>
      </c>
      <c r="C35" t="s">
        <v>38</v>
      </c>
      <c r="D35" t="s">
        <v>39</v>
      </c>
      <c r="E35" s="1" t="str">
        <f>HYPERLINK("https://www.curriculumnacional.cl/614/w3-article-252113.html","Identificador 252113")</f>
        <v>Identificador 252113</v>
      </c>
    </row>
    <row r="36" spans="1:5">
      <c r="A36" t="s">
        <v>51</v>
      </c>
      <c r="B36" t="s">
        <v>46</v>
      </c>
      <c r="C36" t="s">
        <v>38</v>
      </c>
      <c r="D36" t="s">
        <v>39</v>
      </c>
      <c r="E36" s="1" t="str">
        <f>HYPERLINK("https://www.curriculumnacional.cl/614/w3-article-246313.html","Identificador 246313")</f>
        <v>Identificador 246313</v>
      </c>
    </row>
    <row r="37" spans="1:5">
      <c r="A37" t="s">
        <v>52</v>
      </c>
      <c r="B37" t="s">
        <v>11</v>
      </c>
      <c r="C37" t="s">
        <v>38</v>
      </c>
      <c r="D37" t="s">
        <v>44</v>
      </c>
      <c r="E37" s="1" t="str">
        <f>HYPERLINK("https://www.curriculumnacional.cl/614/w3-article-246289.html","Identificador 246289")</f>
        <v>Identificador 246289</v>
      </c>
    </row>
    <row r="38" spans="1:5">
      <c r="A38" t="s">
        <v>53</v>
      </c>
      <c r="B38" t="s">
        <v>54</v>
      </c>
      <c r="C38" t="s">
        <v>38</v>
      </c>
      <c r="D38" t="s">
        <v>44</v>
      </c>
      <c r="E38" s="1" t="str">
        <f>HYPERLINK("https://www.curriculumnacional.cl/614/w3-article-246372.html","Identificador 246372")</f>
        <v>Identificador 246372</v>
      </c>
    </row>
    <row r="39" spans="1:5">
      <c r="A39" t="s">
        <v>55</v>
      </c>
      <c r="B39" t="s">
        <v>46</v>
      </c>
      <c r="C39" t="s">
        <v>38</v>
      </c>
      <c r="D39" t="s">
        <v>39</v>
      </c>
      <c r="E39" s="1" t="str">
        <f>HYPERLINK("https://www.curriculumnacional.cl/614/w3-article-246324.html","Identificador 246324")</f>
        <v>Identificador 246324</v>
      </c>
    </row>
    <row r="40" spans="1:5">
      <c r="A40" t="s">
        <v>56</v>
      </c>
      <c r="B40" t="s">
        <v>57</v>
      </c>
      <c r="C40" t="s">
        <v>38</v>
      </c>
      <c r="D40" t="s">
        <v>39</v>
      </c>
      <c r="E40" s="1" t="str">
        <f>HYPERLINK("https://www.curriculumnacional.cl/614/w3-article-246826.html","Identificador 246826")</f>
        <v>Identificador 246826</v>
      </c>
    </row>
    <row r="41" spans="1:5">
      <c r="A41" t="s">
        <v>58</v>
      </c>
      <c r="B41" t="s">
        <v>59</v>
      </c>
      <c r="C41" t="s">
        <v>38</v>
      </c>
      <c r="D41" t="s">
        <v>39</v>
      </c>
      <c r="E41" s="1" t="str">
        <f>HYPERLINK("https://www.curriculumnacional.cl/614/w3-article-246791.html","Identificador 246791")</f>
        <v>Identificador 246791</v>
      </c>
    </row>
    <row r="42" spans="1:5">
      <c r="A42" t="s">
        <v>60</v>
      </c>
      <c r="B42" t="s">
        <v>61</v>
      </c>
      <c r="C42" t="s">
        <v>38</v>
      </c>
      <c r="D42" t="s">
        <v>44</v>
      </c>
      <c r="E42" s="1" t="str">
        <f>HYPERLINK("https://www.curriculumnacional.cl/614/w3-article-246518.html","Identificador 246518")</f>
        <v>Identificador 246518</v>
      </c>
    </row>
    <row r="43" spans="1:5">
      <c r="A43" t="s">
        <v>62</v>
      </c>
      <c r="B43" t="s">
        <v>63</v>
      </c>
      <c r="C43" t="s">
        <v>38</v>
      </c>
      <c r="D43" t="s">
        <v>44</v>
      </c>
      <c r="E43" s="1" t="str">
        <f>HYPERLINK("https://www.curriculumnacional.cl/614/w3-article-246233.html","Identificador 246233")</f>
        <v>Identificador 246233</v>
      </c>
    </row>
    <row r="44" spans="1:5">
      <c r="A44" t="s">
        <v>64</v>
      </c>
      <c r="B44" t="s">
        <v>65</v>
      </c>
      <c r="C44" t="s">
        <v>38</v>
      </c>
      <c r="D44" t="s">
        <v>39</v>
      </c>
      <c r="E44" s="1" t="str">
        <f>HYPERLINK("https://www.curriculumnacional.cl/614/w3-article-246943.html","Identificador 246943")</f>
        <v>Identificador 246943</v>
      </c>
    </row>
    <row r="45" spans="1:5">
      <c r="A45" t="s">
        <v>66</v>
      </c>
      <c r="B45" t="s">
        <v>67</v>
      </c>
      <c r="C45" t="s">
        <v>38</v>
      </c>
      <c r="D45" t="s">
        <v>39</v>
      </c>
      <c r="E45" s="1" t="str">
        <f>HYPERLINK("https://www.curriculumnacional.cl/614/w3-article-246823.html","Identificador 246823")</f>
        <v>Identificador 246823</v>
      </c>
    </row>
    <row r="46" spans="1:5">
      <c r="A46" t="s">
        <v>68</v>
      </c>
      <c r="B46" t="s">
        <v>69</v>
      </c>
      <c r="C46" t="s">
        <v>38</v>
      </c>
      <c r="D46" t="s">
        <v>44</v>
      </c>
      <c r="E46" s="1" t="str">
        <f>HYPERLINK("https://www.curriculumnacional.cl/614/w3-article-252116.html","Identificador 252116")</f>
        <v>Identificador 252116</v>
      </c>
    </row>
    <row r="47" spans="1:5">
      <c r="A47" t="s">
        <v>70</v>
      </c>
      <c r="B47" t="s">
        <v>71</v>
      </c>
      <c r="C47" t="s">
        <v>38</v>
      </c>
      <c r="D47" t="s">
        <v>44</v>
      </c>
      <c r="E47" s="1" t="str">
        <f>HYPERLINK("https://www.curriculumnacional.cl/614/w3-article-246375.html","Identificador 246375")</f>
        <v>Identificador 246375</v>
      </c>
    </row>
    <row r="48" spans="1:5">
      <c r="A48" t="s">
        <v>72</v>
      </c>
      <c r="B48" t="s">
        <v>73</v>
      </c>
      <c r="C48" t="s">
        <v>38</v>
      </c>
      <c r="D48" t="s">
        <v>44</v>
      </c>
      <c r="E48" s="1" t="str">
        <f>HYPERLINK("https://www.curriculumnacional.cl/614/w3-article-245889.html","Identificador 245889")</f>
        <v>Identificador 245889</v>
      </c>
    </row>
    <row r="49" spans="1:5">
      <c r="A49" t="s">
        <v>74</v>
      </c>
      <c r="B49" t="s">
        <v>75</v>
      </c>
      <c r="C49" t="s">
        <v>38</v>
      </c>
      <c r="D49" t="s">
        <v>39</v>
      </c>
      <c r="E49" s="1" t="str">
        <f>HYPERLINK("https://www.curriculumnacional.cl/614/w3-article-238166.html","Identificador 238166")</f>
        <v>Identificador 238166</v>
      </c>
    </row>
    <row r="50" spans="1:5">
      <c r="A50" t="s">
        <v>76</v>
      </c>
      <c r="B50" t="s">
        <v>77</v>
      </c>
      <c r="C50" t="s">
        <v>38</v>
      </c>
      <c r="D50" t="s">
        <v>39</v>
      </c>
      <c r="E50" s="1" t="str">
        <f>HYPERLINK("https://www.curriculumnacional.cl/614/w3-article-246784.html","Identificador 246784")</f>
        <v>Identificador 246784</v>
      </c>
    </row>
    <row r="51" spans="1:5">
      <c r="A51" t="s">
        <v>78</v>
      </c>
      <c r="B51" t="s">
        <v>79</v>
      </c>
      <c r="C51" t="s">
        <v>38</v>
      </c>
      <c r="D51" t="s">
        <v>39</v>
      </c>
      <c r="E51" s="1" t="str">
        <f>HYPERLINK("https://www.curriculumnacional.cl/614/w3-article-246781.html","Identificador 246781")</f>
        <v>Identificador 246781</v>
      </c>
    </row>
    <row r="52" spans="1:5">
      <c r="A52" t="s">
        <v>80</v>
      </c>
      <c r="B52" t="s">
        <v>81</v>
      </c>
      <c r="C52" t="s">
        <v>38</v>
      </c>
      <c r="D52" t="s">
        <v>39</v>
      </c>
      <c r="E52" s="1" t="str">
        <f>HYPERLINK("https://www.curriculumnacional.cl/614/w3-article-252123.html","Identificador 252123")</f>
        <v>Identificador 252123</v>
      </c>
    </row>
    <row r="53" spans="1:5">
      <c r="A53" t="s">
        <v>82</v>
      </c>
      <c r="B53" t="s">
        <v>83</v>
      </c>
      <c r="C53" t="s">
        <v>38</v>
      </c>
      <c r="D53" t="s">
        <v>44</v>
      </c>
      <c r="E53" s="1" t="str">
        <f>HYPERLINK("https://www.curriculumnacional.cl/614/w3-article-246529.html","Identificador 246529")</f>
        <v>Identificador 246529</v>
      </c>
    </row>
    <row r="54" spans="1:5">
      <c r="A54" t="s">
        <v>84</v>
      </c>
      <c r="B54" t="s">
        <v>67</v>
      </c>
      <c r="C54" t="s">
        <v>38</v>
      </c>
      <c r="D54" t="s">
        <v>39</v>
      </c>
      <c r="E54" s="1" t="str">
        <f>HYPERLINK("https://www.curriculumnacional.cl/614/w3-article-246815.html","Identificador 246815")</f>
        <v>Identificador 246815</v>
      </c>
    </row>
    <row r="55" spans="1:5">
      <c r="A55" t="s">
        <v>85</v>
      </c>
      <c r="B55" t="s">
        <v>67</v>
      </c>
      <c r="C55" t="s">
        <v>38</v>
      </c>
      <c r="D55" t="s">
        <v>39</v>
      </c>
      <c r="E55" s="1" t="str">
        <f>HYPERLINK("https://www.curriculumnacional.cl/614/w3-article-246817.html","Identificador 246817")</f>
        <v>Identificador 246817</v>
      </c>
    </row>
    <row r="56" spans="1:5">
      <c r="A56" t="s">
        <v>86</v>
      </c>
      <c r="B56" t="s">
        <v>87</v>
      </c>
      <c r="C56" t="s">
        <v>38</v>
      </c>
      <c r="D56" t="s">
        <v>44</v>
      </c>
      <c r="E56" s="1" t="str">
        <f>HYPERLINK("https://www.curriculumnacional.cl/614/w3-article-246221.html","Identificador 246221")</f>
        <v>Identificador 246221</v>
      </c>
    </row>
    <row r="57" spans="1:5">
      <c r="A57" t="s">
        <v>88</v>
      </c>
      <c r="B57" t="s">
        <v>89</v>
      </c>
      <c r="C57" t="s">
        <v>38</v>
      </c>
      <c r="D57" t="s">
        <v>39</v>
      </c>
      <c r="E57" s="1" t="str">
        <f>HYPERLINK("https://www.curriculumnacional.cl/614/w3-article-252118.html","Identificador 252118")</f>
        <v>Identificador 252118</v>
      </c>
    </row>
    <row r="58" spans="1:5">
      <c r="A58" t="s">
        <v>90</v>
      </c>
      <c r="B58" t="s">
        <v>91</v>
      </c>
      <c r="C58" t="s">
        <v>38</v>
      </c>
      <c r="D58" t="s">
        <v>44</v>
      </c>
      <c r="E58" s="1" t="str">
        <f>HYPERLINK("https://www.curriculumnacional.cl/614/w3-article-252119.html","Identificador 252119")</f>
        <v>Identificador 252119</v>
      </c>
    </row>
    <row r="59" spans="1:5">
      <c r="A59" t="s">
        <v>92</v>
      </c>
      <c r="B59" t="s">
        <v>93</v>
      </c>
      <c r="C59" t="s">
        <v>38</v>
      </c>
      <c r="D59" t="s">
        <v>44</v>
      </c>
      <c r="E59" s="1" t="str">
        <f>HYPERLINK("https://www.curriculumnacional.cl/614/w3-article-252120.html","Identificador 252120")</f>
        <v>Identificador 252120</v>
      </c>
    </row>
    <row r="60" spans="1:5">
      <c r="A60" t="s">
        <v>94</v>
      </c>
      <c r="B60" t="s">
        <v>95</v>
      </c>
      <c r="C60" t="s">
        <v>38</v>
      </c>
      <c r="D60" t="s">
        <v>44</v>
      </c>
      <c r="E60" s="1" t="str">
        <f>HYPERLINK("https://www.curriculumnacional.cl/614/w3-article-246241.html","Identificador 246241")</f>
        <v>Identificador 246241</v>
      </c>
    </row>
    <row r="61" spans="1:5">
      <c r="A61" t="s">
        <v>96</v>
      </c>
      <c r="B61" t="s">
        <v>97</v>
      </c>
      <c r="C61" t="s">
        <v>38</v>
      </c>
      <c r="D61" t="s">
        <v>39</v>
      </c>
      <c r="E61" s="1" t="str">
        <f>HYPERLINK("https://www.curriculumnacional.cl/614/w3-article-252121.html","Identificador 252121")</f>
        <v>Identificador 252121</v>
      </c>
    </row>
    <row r="62" spans="1:5">
      <c r="A62" t="s">
        <v>98</v>
      </c>
      <c r="B62" t="s">
        <v>67</v>
      </c>
      <c r="C62" t="s">
        <v>38</v>
      </c>
      <c r="D62" t="s">
        <v>39</v>
      </c>
      <c r="E62" s="1" t="str">
        <f>HYPERLINK("https://www.curriculumnacional.cl/614/w3-article-246820.html","Identificador 246820")</f>
        <v>Identificador 246820</v>
      </c>
    </row>
    <row r="63" spans="1:5">
      <c r="A63" t="s">
        <v>99</v>
      </c>
      <c r="B63" t="s">
        <v>100</v>
      </c>
      <c r="C63" t="s">
        <v>38</v>
      </c>
      <c r="D63" t="s">
        <v>44</v>
      </c>
      <c r="E63" s="1" t="str">
        <f>HYPERLINK("https://www.curriculumnacional.cl/614/w3-article-246377.html","Identificador 246377")</f>
        <v>Identificador 246377</v>
      </c>
    </row>
    <row r="64" spans="1:5">
      <c r="A64" t="s">
        <v>101</v>
      </c>
      <c r="B64" t="s">
        <v>102</v>
      </c>
      <c r="C64" t="s">
        <v>38</v>
      </c>
      <c r="D64" t="s">
        <v>39</v>
      </c>
      <c r="E64" s="1" t="str">
        <f>HYPERLINK("https://www.curriculumnacional.cl/614/w3-article-246963.html","Identificador 246963")</f>
        <v>Identificador 246963</v>
      </c>
    </row>
    <row r="65" spans="1:5">
      <c r="A65" t="s">
        <v>103</v>
      </c>
      <c r="B65" t="s">
        <v>104</v>
      </c>
      <c r="C65" t="s">
        <v>38</v>
      </c>
      <c r="D65" t="s">
        <v>39</v>
      </c>
      <c r="E65" s="1" t="str">
        <f>HYPERLINK("https://www.curriculumnacional.cl/614/w3-article-252128.html","Identificador 252128")</f>
        <v>Identificador 252128</v>
      </c>
    </row>
    <row r="66" spans="1:5">
      <c r="A66" t="s">
        <v>105</v>
      </c>
      <c r="B66" t="s">
        <v>106</v>
      </c>
      <c r="C66" t="s">
        <v>38</v>
      </c>
      <c r="D66" t="s">
        <v>44</v>
      </c>
      <c r="E66" s="1" t="str">
        <f>HYPERLINK("https://www.curriculumnacional.cl/614/w3-article-246379.html","Identificador 246379")</f>
        <v>Identificador 246379</v>
      </c>
    </row>
    <row r="67" spans="1:5">
      <c r="A67" t="s">
        <v>107</v>
      </c>
      <c r="B67" t="s">
        <v>108</v>
      </c>
      <c r="C67" t="s">
        <v>38</v>
      </c>
      <c r="D67" t="s">
        <v>39</v>
      </c>
      <c r="E67" s="1" t="str">
        <f>HYPERLINK("https://www.curriculumnacional.cl/614/w3-article-252130.html","Identificador 252130")</f>
        <v>Identificador 252130</v>
      </c>
    </row>
    <row r="68" spans="1:5">
      <c r="A68" t="s">
        <v>109</v>
      </c>
      <c r="B68" t="s">
        <v>110</v>
      </c>
      <c r="C68" t="s">
        <v>38</v>
      </c>
      <c r="D68" t="s">
        <v>111</v>
      </c>
      <c r="E68" s="1" t="str">
        <f>HYPERLINK("https://www.curriculumnacional.cl/614/w3-article-286162.html","Identificador 286162")</f>
        <v>Identificador 286162</v>
      </c>
    </row>
    <row r="69" spans="1:5">
      <c r="A69" t="s">
        <v>112</v>
      </c>
      <c r="B69" t="s">
        <v>113</v>
      </c>
      <c r="C69" t="s">
        <v>38</v>
      </c>
      <c r="D69" t="s">
        <v>44</v>
      </c>
      <c r="E69" s="1" t="str">
        <f>HYPERLINK("https://www.curriculumnacional.cl/614/w3-article-246232.html","Identificador 246232")</f>
        <v>Identificador 246232</v>
      </c>
    </row>
    <row r="70" spans="1:5">
      <c r="A70" t="s">
        <v>114</v>
      </c>
      <c r="B70" t="s">
        <v>115</v>
      </c>
      <c r="C70" t="s">
        <v>38</v>
      </c>
      <c r="D70" t="s">
        <v>111</v>
      </c>
      <c r="E70" s="1" t="str">
        <f>HYPERLINK("https://www.curriculumnacional.cl/614/w3-article-286123.html","Identificador 286123")</f>
        <v>Identificador 286123</v>
      </c>
    </row>
    <row r="71" spans="1:5">
      <c r="A71" t="s">
        <v>116</v>
      </c>
      <c r="B71" t="s">
        <v>73</v>
      </c>
      <c r="C71" t="s">
        <v>38</v>
      </c>
      <c r="D71" t="s">
        <v>39</v>
      </c>
      <c r="E71" s="1" t="str">
        <f>HYPERLINK("https://www.curriculumnacional.cl/614/w3-article-245663.html","Identificador 245663")</f>
        <v>Identificador 245663</v>
      </c>
    </row>
    <row r="72" spans="1:5">
      <c r="A72" t="s">
        <v>117</v>
      </c>
      <c r="B72" t="s">
        <v>67</v>
      </c>
      <c r="C72" t="s">
        <v>38</v>
      </c>
      <c r="D72" t="s">
        <v>39</v>
      </c>
      <c r="E72" s="1" t="str">
        <f>HYPERLINK("https://www.curriculumnacional.cl/614/w3-article-246822.html","Identificador 246822")</f>
        <v>Identificador 246822</v>
      </c>
    </row>
    <row r="73" spans="1:5">
      <c r="A73" t="s">
        <v>118</v>
      </c>
      <c r="B73" t="s">
        <v>119</v>
      </c>
      <c r="C73" t="s">
        <v>38</v>
      </c>
      <c r="D73" t="s">
        <v>39</v>
      </c>
      <c r="E73" s="1" t="str">
        <f>HYPERLINK("https://www.curriculumnacional.cl/614/w3-article-246890.html","Identificador 246890")</f>
        <v>Identificador 246890</v>
      </c>
    </row>
    <row r="74" spans="1:5">
      <c r="A74" t="s">
        <v>120</v>
      </c>
      <c r="B74" t="s">
        <v>121</v>
      </c>
      <c r="C74" t="s">
        <v>38</v>
      </c>
      <c r="D74" t="s">
        <v>39</v>
      </c>
      <c r="E74" s="1" t="str">
        <f>HYPERLINK("https://www.curriculumnacional.cl/614/w3-article-246788.html","Identificador 246788")</f>
        <v>Identificador 246788</v>
      </c>
    </row>
    <row r="75" spans="1:5">
      <c r="A75" t="s">
        <v>122</v>
      </c>
      <c r="B75" t="s">
        <v>123</v>
      </c>
      <c r="C75" t="s">
        <v>38</v>
      </c>
      <c r="D75" t="s">
        <v>44</v>
      </c>
      <c r="E75" s="1" t="str">
        <f>HYPERLINK("https://www.curriculumnacional.cl/614/w3-article-246380.html","Identificador 246380")</f>
        <v>Identificador 246380</v>
      </c>
    </row>
    <row r="76" spans="1:5">
      <c r="A76" t="s">
        <v>124</v>
      </c>
      <c r="B76" t="s">
        <v>95</v>
      </c>
      <c r="C76" t="s">
        <v>38</v>
      </c>
      <c r="D76" t="s">
        <v>44</v>
      </c>
      <c r="E76" s="1" t="str">
        <f>HYPERLINK("https://www.curriculumnacional.cl/614/w3-article-246523.html","Identificador 246523")</f>
        <v>Identificador 246523</v>
      </c>
    </row>
    <row r="77" spans="1:5">
      <c r="A77" t="s">
        <v>125</v>
      </c>
      <c r="B77" t="s">
        <v>126</v>
      </c>
      <c r="C77" t="s">
        <v>38</v>
      </c>
      <c r="D77" t="s">
        <v>44</v>
      </c>
      <c r="E77" s="1" t="str">
        <f>HYPERLINK("https://www.curriculumnacional.cl/614/w3-article-246889.html","Identificador 246889")</f>
        <v>Identificador 246889</v>
      </c>
    </row>
    <row r="78" spans="1:5">
      <c r="A78" t="s">
        <v>127</v>
      </c>
      <c r="B78" t="s">
        <v>128</v>
      </c>
      <c r="C78" t="s">
        <v>38</v>
      </c>
      <c r="D78" t="s">
        <v>44</v>
      </c>
      <c r="E78" s="1" t="str">
        <f>HYPERLINK("https://www.curriculumnacional.cl/614/w3-article-246381.html","Identificador 246381")</f>
        <v>Identificador 246381</v>
      </c>
    </row>
    <row r="79" spans="1:5">
      <c r="A79" t="s">
        <v>129</v>
      </c>
      <c r="B79" t="s">
        <v>130</v>
      </c>
      <c r="C79" t="s">
        <v>38</v>
      </c>
      <c r="D79" t="s">
        <v>131</v>
      </c>
      <c r="E79" s="1" t="str">
        <f>HYPERLINK("https://www.curriculumnacional.cl/614/w3-article-238195.html","Identificador 238195")</f>
        <v>Identificador 238195</v>
      </c>
    </row>
    <row r="80" spans="1:5">
      <c r="A80" t="s">
        <v>132</v>
      </c>
      <c r="B80" t="s">
        <v>133</v>
      </c>
      <c r="C80" t="s">
        <v>38</v>
      </c>
      <c r="D80" t="s">
        <v>44</v>
      </c>
      <c r="E80" s="1" t="str">
        <f>HYPERLINK("https://www.curriculumnacional.cl/614/w3-article-246242.html","Identificador 246242")</f>
        <v>Identificador 246242</v>
      </c>
    </row>
    <row r="81" spans="1:5">
      <c r="A81" t="s">
        <v>134</v>
      </c>
      <c r="B81" t="s">
        <v>11</v>
      </c>
      <c r="C81" t="s">
        <v>38</v>
      </c>
      <c r="D81" t="s">
        <v>39</v>
      </c>
      <c r="E81" s="1" t="str">
        <f>HYPERLINK("https://www.curriculumnacional.cl/614/w3-article-285866.html","Identificador 285866")</f>
        <v>Identificador 285866</v>
      </c>
    </row>
    <row r="82" spans="1:5">
      <c r="A82" t="s">
        <v>135</v>
      </c>
      <c r="B82" t="s">
        <v>136</v>
      </c>
      <c r="C82" t="s">
        <v>38</v>
      </c>
      <c r="D82" t="s">
        <v>39</v>
      </c>
      <c r="E82" s="1" t="str">
        <f>HYPERLINK("https://www.curriculumnacional.cl/614/w3-article-252132.html","Identificador 252132")</f>
        <v>Identificador 252132</v>
      </c>
    </row>
    <row r="83" spans="1:5">
      <c r="A83" t="s">
        <v>137</v>
      </c>
      <c r="B83" t="s">
        <v>138</v>
      </c>
      <c r="C83" t="s">
        <v>38</v>
      </c>
      <c r="D83" t="s">
        <v>44</v>
      </c>
      <c r="E83" s="1" t="str">
        <f>HYPERLINK("https://www.curriculumnacional.cl/614/w3-article-246539.html","Identificador 246539")</f>
        <v>Identificador 246539</v>
      </c>
    </row>
    <row r="84" spans="1:5">
      <c r="A84" t="s">
        <v>139</v>
      </c>
      <c r="B84" t="s">
        <v>75</v>
      </c>
      <c r="C84" t="s">
        <v>38</v>
      </c>
      <c r="D84" t="s">
        <v>39</v>
      </c>
      <c r="E84" s="1" t="str">
        <f>HYPERLINK("https://www.curriculumnacional.cl/614/w3-article-238167.html","Identificador 238167")</f>
        <v>Identificador 238167</v>
      </c>
    </row>
    <row r="85" spans="1:5">
      <c r="A85" t="s">
        <v>140</v>
      </c>
      <c r="B85" t="s">
        <v>141</v>
      </c>
      <c r="C85" t="s">
        <v>38</v>
      </c>
      <c r="D85" t="s">
        <v>44</v>
      </c>
      <c r="E85" s="1" t="str">
        <f>HYPERLINK("https://www.curriculumnacional.cl/614/w3-article-246383.html","Identificador 246383")</f>
        <v>Identificador 246383</v>
      </c>
    </row>
    <row r="86" spans="1:5">
      <c r="A86" t="s">
        <v>142</v>
      </c>
      <c r="B86" t="s">
        <v>73</v>
      </c>
      <c r="C86" t="s">
        <v>38</v>
      </c>
      <c r="D86" t="s">
        <v>44</v>
      </c>
      <c r="E86" s="1" t="str">
        <f>HYPERLINK("https://www.curriculumnacional.cl/614/w3-article-245782.html","Identificador 245782")</f>
        <v>Identificador 245782</v>
      </c>
    </row>
    <row r="87" spans="1:5">
      <c r="A87" t="s">
        <v>143</v>
      </c>
      <c r="B87" t="s">
        <v>73</v>
      </c>
      <c r="C87" t="s">
        <v>38</v>
      </c>
      <c r="D87" t="s">
        <v>44</v>
      </c>
      <c r="E87" s="1" t="str">
        <f>HYPERLINK("https://www.curriculumnacional.cl/614/w3-article-245750.html","Identificador 245750")</f>
        <v>Identificador 245750</v>
      </c>
    </row>
    <row r="88" spans="1:5">
      <c r="A88" s="2">
        <v>100</v>
      </c>
      <c r="B88" t="s">
        <v>144</v>
      </c>
      <c r="C88" t="s">
        <v>38</v>
      </c>
      <c r="D88" t="s">
        <v>131</v>
      </c>
      <c r="E88" s="1" t="str">
        <f>HYPERLINK("https://www.curriculumnacional.cl/614/w3-article-260329.html","Identificador 260329")</f>
        <v>Identificador 260329</v>
      </c>
    </row>
    <row r="89" spans="1:5">
      <c r="A89" s="2">
        <v>100</v>
      </c>
      <c r="B89" t="s">
        <v>144</v>
      </c>
      <c r="C89" t="s">
        <v>38</v>
      </c>
      <c r="D89" t="s">
        <v>131</v>
      </c>
      <c r="E89" s="1" t="str">
        <f>HYPERLINK("https://www.curriculumnacional.cl/614/w3-article-260330.html","Identificador 260330")</f>
        <v>Identificador 260330</v>
      </c>
    </row>
    <row r="90" spans="1:5">
      <c r="A90" s="2">
        <v>100</v>
      </c>
      <c r="B90" t="s">
        <v>144</v>
      </c>
      <c r="C90" t="s">
        <v>38</v>
      </c>
      <c r="D90" t="s">
        <v>131</v>
      </c>
      <c r="E90" s="1" t="str">
        <f>HYPERLINK("https://www.curriculumnacional.cl/614/w3-article-260314.html","Identificador 260314")</f>
        <v>Identificador 260314</v>
      </c>
    </row>
    <row r="91" spans="1:5">
      <c r="A91" s="2">
        <v>100</v>
      </c>
      <c r="B91" t="s">
        <v>144</v>
      </c>
      <c r="C91" t="s">
        <v>38</v>
      </c>
      <c r="D91" t="s">
        <v>131</v>
      </c>
      <c r="E91" s="1" t="str">
        <f>HYPERLINK("https://www.curriculumnacional.cl/614/w3-article-260318.html","Identificador 260318")</f>
        <v>Identificador 260318</v>
      </c>
    </row>
    <row r="92" spans="1:5">
      <c r="A92" s="2">
        <v>100</v>
      </c>
      <c r="B92" t="s">
        <v>144</v>
      </c>
      <c r="C92" t="s">
        <v>38</v>
      </c>
      <c r="D92" t="s">
        <v>131</v>
      </c>
      <c r="E92" s="1" t="str">
        <f>HYPERLINK("https://www.curriculumnacional.cl/614/w3-article-260336.html","Identificador 260336")</f>
        <v>Identificador 260336</v>
      </c>
    </row>
    <row r="93" spans="1:5">
      <c r="A93" s="2">
        <v>100</v>
      </c>
      <c r="B93" t="s">
        <v>144</v>
      </c>
      <c r="C93" t="s">
        <v>38</v>
      </c>
      <c r="D93" t="s">
        <v>131</v>
      </c>
      <c r="E93" s="1" t="str">
        <f>HYPERLINK("https://www.curriculumnacional.cl/614/w3-article-260319.html","Identificador 260319")</f>
        <v>Identificador 260319</v>
      </c>
    </row>
    <row r="94" spans="1:5">
      <c r="A94" s="2">
        <v>100</v>
      </c>
      <c r="B94" t="s">
        <v>144</v>
      </c>
      <c r="C94" t="s">
        <v>38</v>
      </c>
      <c r="D94" t="s">
        <v>131</v>
      </c>
      <c r="E94" s="1" t="str">
        <f>HYPERLINK("https://www.curriculumnacional.cl/614/w3-article-260322.html","Identificador 260322")</f>
        <v>Identificador 260322</v>
      </c>
    </row>
    <row r="95" spans="1:5">
      <c r="A95" s="2">
        <v>100</v>
      </c>
      <c r="B95" t="s">
        <v>144</v>
      </c>
      <c r="C95" t="s">
        <v>38</v>
      </c>
      <c r="D95" t="s">
        <v>131</v>
      </c>
      <c r="E95" s="1" t="str">
        <f>HYPERLINK("https://www.curriculumnacional.cl/614/w3-article-260341.html","Identificador 260341")</f>
        <v>Identificador 260341</v>
      </c>
    </row>
    <row r="96" spans="1:5">
      <c r="A96" s="2">
        <v>100</v>
      </c>
      <c r="B96" t="s">
        <v>144</v>
      </c>
      <c r="C96" t="s">
        <v>38</v>
      </c>
      <c r="D96" t="s">
        <v>131</v>
      </c>
      <c r="E96" s="1" t="str">
        <f>HYPERLINK("https://www.curriculumnacional.cl/614/w3-article-260323.html","Identificador 260323")</f>
        <v>Identificador 260323</v>
      </c>
    </row>
    <row r="97" spans="1:5">
      <c r="A97" s="2">
        <v>100</v>
      </c>
      <c r="B97" t="s">
        <v>144</v>
      </c>
      <c r="C97" t="s">
        <v>38</v>
      </c>
      <c r="D97" t="s">
        <v>131</v>
      </c>
      <c r="E97" s="1" t="str">
        <f>HYPERLINK("https://www.curriculumnacional.cl/614/w3-article-260328.html","Identificador 260328")</f>
        <v>Identificador 260328</v>
      </c>
    </row>
    <row r="98" spans="1:5">
      <c r="A98" s="2">
        <v>100</v>
      </c>
      <c r="B98" t="s">
        <v>144</v>
      </c>
      <c r="C98" t="s">
        <v>38</v>
      </c>
      <c r="D98" t="s">
        <v>131</v>
      </c>
      <c r="E98" s="1" t="str">
        <f>HYPERLINK("https://www.curriculumnacional.cl/614/w3-article-260332.html","Identificador 260332")</f>
        <v>Identificador 260332</v>
      </c>
    </row>
    <row r="99" spans="1:5">
      <c r="A99" s="2">
        <v>100</v>
      </c>
      <c r="B99" t="s">
        <v>144</v>
      </c>
      <c r="C99" t="s">
        <v>38</v>
      </c>
      <c r="D99" t="s">
        <v>131</v>
      </c>
      <c r="E99" s="1" t="str">
        <f>HYPERLINK("https://www.curriculumnacional.cl/614/w3-article-260340.html","Identificador 260340")</f>
        <v>Identificador 260340</v>
      </c>
    </row>
    <row r="100" spans="1:5">
      <c r="A100" s="2">
        <v>1984</v>
      </c>
      <c r="B100" t="s">
        <v>145</v>
      </c>
      <c r="C100" t="s">
        <v>38</v>
      </c>
      <c r="D100" t="s">
        <v>39</v>
      </c>
      <c r="E100" s="1" t="str">
        <f>HYPERLINK("https://www.curriculumnacional.cl/614/w3-article-258319.html","Identificador 258319")</f>
        <v>Identificador 258319</v>
      </c>
    </row>
    <row r="101" spans="1:5">
      <c r="A101" s="2">
        <v>20000</v>
      </c>
      <c r="B101" t="s">
        <v>146</v>
      </c>
      <c r="C101" t="s">
        <v>38</v>
      </c>
      <c r="D101" t="s">
        <v>39</v>
      </c>
      <c r="E101" s="1" t="str">
        <f>HYPERLINK("https://www.curriculumnacional.cl/614/w3-article-223785.html","Identificador 223785")</f>
        <v>Identificador 223785</v>
      </c>
    </row>
    <row r="102" spans="1:5">
      <c r="A102" s="2">
        <v>27</v>
      </c>
      <c r="B102" t="s">
        <v>147</v>
      </c>
      <c r="C102" t="s">
        <v>38</v>
      </c>
      <c r="D102" t="s">
        <v>39</v>
      </c>
      <c r="E102" s="1" t="str">
        <f>HYPERLINK("https://www.curriculumnacional.cl/614/w3-article-258313.html","Identificador 258313")</f>
        <v>Identificador 258313</v>
      </c>
    </row>
    <row r="103" spans="1:5">
      <c r="A103" s="2">
        <v>62</v>
      </c>
      <c r="B103" t="s">
        <v>148</v>
      </c>
      <c r="C103" t="s">
        <v>38</v>
      </c>
      <c r="D103" t="s">
        <v>39</v>
      </c>
      <c r="E103" s="1" t="str">
        <f>HYPERLINK("https://www.curriculumnacional.cl/614/w3-article-226120.html","Identificador 226120")</f>
        <v>Identificador 226120</v>
      </c>
    </row>
    <row r="104" spans="1:5">
      <c r="A104" t="s">
        <v>149</v>
      </c>
      <c r="B104" t="s">
        <v>150</v>
      </c>
      <c r="C104" t="s">
        <v>38</v>
      </c>
      <c r="D104" t="s">
        <v>44</v>
      </c>
      <c r="E104" s="1" t="str">
        <f>HYPERLINK("https://www.curriculumnacional.cl/614/w3-article-228210.html","Identificador 228210")</f>
        <v>Identificador 228210</v>
      </c>
    </row>
    <row r="105" spans="1:5">
      <c r="A105" t="s">
        <v>151</v>
      </c>
      <c r="B105" t="s">
        <v>152</v>
      </c>
      <c r="C105" t="s">
        <v>38</v>
      </c>
      <c r="D105" t="s">
        <v>39</v>
      </c>
      <c r="E105" s="1" t="str">
        <f>HYPERLINK("https://www.curriculumnacional.cl/614/w3-article-83523.html","Identificador 83523")</f>
        <v>Identificador 83523</v>
      </c>
    </row>
    <row r="106" spans="1:5">
      <c r="A106" t="s">
        <v>153</v>
      </c>
      <c r="B106" t="s">
        <v>154</v>
      </c>
      <c r="C106" t="s">
        <v>38</v>
      </c>
      <c r="D106" t="s">
        <v>44</v>
      </c>
      <c r="E106" s="1" t="str">
        <f>HYPERLINK("https://www.curriculumnacional.cl/614/w3-article-226151.html","Identificador 226151")</f>
        <v>Identificador 226151</v>
      </c>
    </row>
    <row r="107" spans="1:5">
      <c r="A107" t="s">
        <v>155</v>
      </c>
      <c r="B107" t="s">
        <v>156</v>
      </c>
      <c r="C107" t="s">
        <v>38</v>
      </c>
      <c r="D107" t="s">
        <v>39</v>
      </c>
      <c r="E107" s="1" t="str">
        <f>HYPERLINK("https://www.curriculumnacional.cl/614/w3-article-258315.html","Identificador 258315")</f>
        <v>Identificador 258315</v>
      </c>
    </row>
    <row r="108" spans="1:5">
      <c r="A108" t="s">
        <v>157</v>
      </c>
      <c r="B108" t="s">
        <v>158</v>
      </c>
      <c r="C108" t="s">
        <v>38</v>
      </c>
      <c r="D108" t="s">
        <v>44</v>
      </c>
      <c r="E108" s="1" t="str">
        <f>HYPERLINK("https://www.curriculumnacional.cl/614/w3-article-226152.html","Identificador 226152")</f>
        <v>Identificador 226152</v>
      </c>
    </row>
    <row r="109" spans="1:5">
      <c r="A109" t="s">
        <v>159</v>
      </c>
      <c r="B109" t="s">
        <v>160</v>
      </c>
      <c r="C109" t="s">
        <v>38</v>
      </c>
      <c r="D109" t="s">
        <v>39</v>
      </c>
      <c r="E109" s="1" t="str">
        <f>HYPERLINK("https://www.curriculumnacional.cl/614/w3-article-226611.html","Identificador 226611")</f>
        <v>Identificador 226611</v>
      </c>
    </row>
    <row r="110" spans="1:5">
      <c r="A110" t="s">
        <v>161</v>
      </c>
      <c r="B110" t="s">
        <v>162</v>
      </c>
      <c r="C110" t="s">
        <v>38</v>
      </c>
      <c r="D110" t="s">
        <v>39</v>
      </c>
      <c r="E110" s="1" t="str">
        <f>HYPERLINK("https://www.curriculumnacional.cl/614/w3-article-253859.html","Identificador 253859")</f>
        <v>Identificador 253859</v>
      </c>
    </row>
    <row r="111" spans="1:5">
      <c r="A111" t="s">
        <v>163</v>
      </c>
      <c r="B111" t="s">
        <v>154</v>
      </c>
      <c r="C111" t="s">
        <v>38</v>
      </c>
      <c r="D111" t="s">
        <v>44</v>
      </c>
      <c r="E111" s="1" t="str">
        <f>HYPERLINK("https://www.curriculumnacional.cl/614/w3-article-226580.html","Identificador 226580")</f>
        <v>Identificador 226580</v>
      </c>
    </row>
    <row r="112" spans="1:5">
      <c r="A112" t="s">
        <v>164</v>
      </c>
      <c r="B112" t="s">
        <v>165</v>
      </c>
      <c r="C112" t="s">
        <v>38</v>
      </c>
      <c r="D112" t="s">
        <v>39</v>
      </c>
      <c r="E112" s="1" t="str">
        <f>HYPERLINK("https://www.curriculumnacional.cl/614/w3-article-223786.html","Identificador 223786")</f>
        <v>Identificador 223786</v>
      </c>
    </row>
    <row r="113" spans="1:5">
      <c r="A113" t="s">
        <v>166</v>
      </c>
      <c r="B113" t="s">
        <v>167</v>
      </c>
      <c r="C113" t="s">
        <v>38</v>
      </c>
      <c r="D113" t="s">
        <v>39</v>
      </c>
      <c r="E113" s="1" t="str">
        <f>HYPERLINK("https://www.curriculumnacional.cl/614/w3-article-258324.html","Identificador 258324")</f>
        <v>Identificador 258324</v>
      </c>
    </row>
    <row r="114" spans="1:5">
      <c r="A114" t="s">
        <v>168</v>
      </c>
      <c r="B114" t="s">
        <v>169</v>
      </c>
      <c r="C114" t="s">
        <v>38</v>
      </c>
      <c r="D114" t="s">
        <v>39</v>
      </c>
      <c r="E114" s="1" t="str">
        <f>HYPERLINK("https://www.curriculumnacional.cl/614/w3-article-258367.html","Identificador 258367")</f>
        <v>Identificador 258367</v>
      </c>
    </row>
    <row r="115" spans="1:5">
      <c r="A115" t="s">
        <v>170</v>
      </c>
      <c r="B115" t="s">
        <v>171</v>
      </c>
      <c r="C115" t="s">
        <v>38</v>
      </c>
      <c r="D115" t="s">
        <v>39</v>
      </c>
      <c r="E115" s="1" t="str">
        <f>HYPERLINK("https://www.curriculumnacional.cl/614/w3-article-83528.html","Identificador 83528")</f>
        <v>Identificador 83528</v>
      </c>
    </row>
    <row r="116" spans="1:5">
      <c r="A116" t="s">
        <v>172</v>
      </c>
      <c r="B116" t="s">
        <v>173</v>
      </c>
      <c r="C116" t="s">
        <v>38</v>
      </c>
      <c r="D116" t="s">
        <v>39</v>
      </c>
      <c r="E116" s="1" t="str">
        <f>HYPERLINK("https://www.curriculumnacional.cl/614/w3-article-258111.html","Identificador 258111")</f>
        <v>Identificador 258111</v>
      </c>
    </row>
    <row r="117" spans="1:5">
      <c r="A117" t="s">
        <v>174</v>
      </c>
      <c r="B117" t="s">
        <v>156</v>
      </c>
      <c r="C117" t="s">
        <v>38</v>
      </c>
      <c r="D117" t="s">
        <v>39</v>
      </c>
      <c r="E117" s="1" t="str">
        <f>HYPERLINK("https://www.curriculumnacional.cl/614/w3-article-258117.html","Identificador 258117")</f>
        <v>Identificador 258117</v>
      </c>
    </row>
    <row r="118" spans="1:5">
      <c r="A118" t="s">
        <v>175</v>
      </c>
      <c r="B118" t="s">
        <v>176</v>
      </c>
      <c r="C118" t="s">
        <v>38</v>
      </c>
      <c r="D118" t="s">
        <v>39</v>
      </c>
      <c r="E118" s="1" t="str">
        <f>HYPERLINK("https://www.curriculumnacional.cl/614/w3-article-258121.html","Identificador 258121")</f>
        <v>Identificador 258121</v>
      </c>
    </row>
    <row r="119" spans="1:5">
      <c r="A119" t="s">
        <v>177</v>
      </c>
      <c r="B119" t="s">
        <v>178</v>
      </c>
      <c r="C119" t="s">
        <v>38</v>
      </c>
      <c r="D119" t="s">
        <v>39</v>
      </c>
      <c r="E119" s="1" t="str">
        <f>HYPERLINK("https://www.curriculumnacional.cl/614/w3-article-258378.html","Identificador 258378")</f>
        <v>Identificador 258378</v>
      </c>
    </row>
    <row r="120" spans="1:5">
      <c r="A120" t="s">
        <v>179</v>
      </c>
      <c r="B120" t="s">
        <v>180</v>
      </c>
      <c r="C120" t="s">
        <v>38</v>
      </c>
      <c r="D120" t="s">
        <v>39</v>
      </c>
      <c r="E120" s="1" t="str">
        <f>HYPERLINK("https://www.curriculumnacional.cl/614/w3-article-258123.html","Identificador 258123")</f>
        <v>Identificador 258123</v>
      </c>
    </row>
    <row r="121" spans="1:5">
      <c r="A121" t="s">
        <v>181</v>
      </c>
      <c r="B121" t="s">
        <v>182</v>
      </c>
      <c r="C121" t="s">
        <v>38</v>
      </c>
      <c r="D121" t="s">
        <v>39</v>
      </c>
      <c r="E121" s="1" t="str">
        <f>HYPERLINK("https://www.curriculumnacional.cl/614/w3-article-223787.html","Identificador 223787")</f>
        <v>Identificador 223787</v>
      </c>
    </row>
    <row r="122" spans="1:5">
      <c r="A122" t="s">
        <v>183</v>
      </c>
      <c r="B122" t="s">
        <v>184</v>
      </c>
      <c r="C122" t="s">
        <v>38</v>
      </c>
      <c r="D122" t="s">
        <v>39</v>
      </c>
      <c r="E122" s="1" t="str">
        <f>HYPERLINK("https://www.curriculumnacional.cl/614/w3-article-223788.html","Identificador 223788")</f>
        <v>Identificador 223788</v>
      </c>
    </row>
    <row r="123" spans="1:5">
      <c r="A123" t="s">
        <v>185</v>
      </c>
      <c r="B123" t="s">
        <v>186</v>
      </c>
      <c r="C123" t="s">
        <v>38</v>
      </c>
      <c r="D123" t="s">
        <v>44</v>
      </c>
      <c r="E123" s="1" t="str">
        <f>HYPERLINK("https://www.curriculumnacional.cl/614/w3-article-226153.html","Identificador 226153")</f>
        <v>Identificador 226153</v>
      </c>
    </row>
    <row r="124" spans="1:5">
      <c r="A124" t="s">
        <v>187</v>
      </c>
      <c r="B124" t="s">
        <v>156</v>
      </c>
      <c r="C124" t="s">
        <v>38</v>
      </c>
      <c r="D124" t="s">
        <v>39</v>
      </c>
      <c r="E124" s="1" t="str">
        <f>HYPERLINK("https://www.curriculumnacional.cl/614/w3-article-258146.html","Identificador 258146")</f>
        <v>Identificador 258146</v>
      </c>
    </row>
    <row r="125" spans="1:5">
      <c r="A125" t="s">
        <v>188</v>
      </c>
      <c r="B125" t="s">
        <v>189</v>
      </c>
      <c r="C125" t="s">
        <v>38</v>
      </c>
      <c r="D125" t="s">
        <v>131</v>
      </c>
      <c r="E125" s="1" t="str">
        <f>HYPERLINK("https://www.curriculumnacional.cl/614/w3-article-223789.html","Identificador 223789")</f>
        <v>Identificador 223789</v>
      </c>
    </row>
    <row r="126" spans="1:5">
      <c r="A126" t="s">
        <v>190</v>
      </c>
      <c r="B126" t="s">
        <v>158</v>
      </c>
      <c r="C126" t="s">
        <v>38</v>
      </c>
      <c r="D126" t="s">
        <v>191</v>
      </c>
      <c r="E126" s="1" t="str">
        <f>HYPERLINK("https://www.curriculumnacional.cl/614/w3-article-226527.html","Identificador 226527")</f>
        <v>Identificador 226527</v>
      </c>
    </row>
    <row r="127" spans="1:5">
      <c r="A127" t="s">
        <v>192</v>
      </c>
      <c r="B127" t="s">
        <v>193</v>
      </c>
      <c r="C127" t="s">
        <v>38</v>
      </c>
      <c r="D127" t="s">
        <v>44</v>
      </c>
      <c r="E127" s="1" t="str">
        <f>HYPERLINK("https://www.curriculumnacional.cl/614/w3-article-83495.html","Identificador 83495")</f>
        <v>Identificador 83495</v>
      </c>
    </row>
    <row r="128" spans="1:5">
      <c r="A128" t="s">
        <v>194</v>
      </c>
      <c r="B128" t="s">
        <v>195</v>
      </c>
      <c r="C128" t="s">
        <v>38</v>
      </c>
      <c r="D128" t="s">
        <v>39</v>
      </c>
      <c r="E128" s="1" t="str">
        <f>HYPERLINK("https://www.curriculumnacional.cl/614/w3-article-83518.html","Identificador 83518")</f>
        <v>Identificador 83518</v>
      </c>
    </row>
    <row r="129" spans="1:5">
      <c r="A129" t="s">
        <v>196</v>
      </c>
      <c r="B129" t="s">
        <v>197</v>
      </c>
      <c r="C129" t="s">
        <v>38</v>
      </c>
      <c r="D129" t="s">
        <v>198</v>
      </c>
      <c r="E129" s="1" t="str">
        <f>HYPERLINK("https://www.curriculumnacional.cl/614/w3-article-226589.html","Identificador 226589")</f>
        <v>Identificador 226589</v>
      </c>
    </row>
    <row r="130" spans="1:5">
      <c r="A130" t="s">
        <v>199</v>
      </c>
      <c r="B130" t="s">
        <v>197</v>
      </c>
      <c r="C130" t="s">
        <v>38</v>
      </c>
      <c r="D130" t="s">
        <v>198</v>
      </c>
      <c r="E130" s="1" t="str">
        <f>HYPERLINK("https://www.curriculumnacional.cl/614/w3-article-226590.html","Identificador 226590")</f>
        <v>Identificador 226590</v>
      </c>
    </row>
    <row r="131" spans="1:5">
      <c r="A131" t="s">
        <v>200</v>
      </c>
      <c r="B131" t="s">
        <v>197</v>
      </c>
      <c r="C131" t="s">
        <v>38</v>
      </c>
      <c r="D131" t="s">
        <v>198</v>
      </c>
      <c r="E131" s="1" t="str">
        <f>HYPERLINK("https://www.curriculumnacional.cl/614/w3-article-226591.html","Identificador 226591")</f>
        <v>Identificador 226591</v>
      </c>
    </row>
    <row r="132" spans="1:5">
      <c r="A132" t="s">
        <v>201</v>
      </c>
      <c r="B132" t="s">
        <v>197</v>
      </c>
      <c r="C132" t="s">
        <v>38</v>
      </c>
      <c r="D132" t="s">
        <v>198</v>
      </c>
      <c r="E132" s="1" t="str">
        <f>HYPERLINK("https://www.curriculumnacional.cl/614/w3-article-226588.html","Identificador 226588")</f>
        <v>Identificador 226588</v>
      </c>
    </row>
    <row r="133" spans="1:5">
      <c r="A133" t="s">
        <v>202</v>
      </c>
      <c r="B133" t="s">
        <v>203</v>
      </c>
      <c r="C133" t="s">
        <v>38</v>
      </c>
      <c r="D133" t="s">
        <v>39</v>
      </c>
      <c r="E133" s="1" t="str">
        <f>HYPERLINK("https://www.curriculumnacional.cl/614/w3-article-223790.html","Identificador 223790")</f>
        <v>Identificador 223790</v>
      </c>
    </row>
    <row r="134" spans="1:5">
      <c r="A134" t="s">
        <v>204</v>
      </c>
      <c r="B134" t="s">
        <v>205</v>
      </c>
      <c r="C134" t="s">
        <v>38</v>
      </c>
      <c r="D134" t="s">
        <v>39</v>
      </c>
      <c r="E134" s="1" t="str">
        <f>HYPERLINK("https://www.curriculumnacional.cl/614/w3-article-258147.html","Identificador 258147")</f>
        <v>Identificador 258147</v>
      </c>
    </row>
    <row r="135" spans="1:5">
      <c r="A135" t="s">
        <v>206</v>
      </c>
      <c r="B135" t="s">
        <v>207</v>
      </c>
      <c r="C135" t="s">
        <v>38</v>
      </c>
      <c r="D135" t="s">
        <v>39</v>
      </c>
      <c r="E135" s="1" t="str">
        <f>HYPERLINK("https://www.curriculumnacional.cl/614/w3-article-226123.html","Identificador 226123")</f>
        <v>Identificador 226123</v>
      </c>
    </row>
    <row r="136" spans="1:5">
      <c r="A136" t="s">
        <v>208</v>
      </c>
      <c r="B136" t="s">
        <v>156</v>
      </c>
      <c r="C136" t="s">
        <v>38</v>
      </c>
      <c r="D136" t="s">
        <v>39</v>
      </c>
      <c r="E136" s="1" t="str">
        <f>HYPERLINK("https://www.curriculumnacional.cl/614/w3-article-258151.html","Identificador 258151")</f>
        <v>Identificador 258151</v>
      </c>
    </row>
    <row r="137" spans="1:5">
      <c r="A137" t="s">
        <v>209</v>
      </c>
      <c r="B137" t="s">
        <v>210</v>
      </c>
      <c r="C137" t="s">
        <v>38</v>
      </c>
      <c r="D137" t="s">
        <v>39</v>
      </c>
      <c r="E137" s="1" t="str">
        <f>HYPERLINK("https://www.curriculumnacional.cl/614/w3-article-258154.html","Identificador 258154")</f>
        <v>Identificador 258154</v>
      </c>
    </row>
    <row r="138" spans="1:5">
      <c r="A138" t="s">
        <v>211</v>
      </c>
      <c r="B138" t="s">
        <v>189</v>
      </c>
      <c r="C138" t="s">
        <v>38</v>
      </c>
      <c r="D138" t="s">
        <v>39</v>
      </c>
      <c r="E138" s="1" t="str">
        <f>HYPERLINK("https://www.curriculumnacional.cl/614/w3-article-223791.html","Identificador 223791")</f>
        <v>Identificador 223791</v>
      </c>
    </row>
    <row r="139" spans="1:5">
      <c r="A139" t="s">
        <v>212</v>
      </c>
      <c r="B139" t="s">
        <v>213</v>
      </c>
      <c r="C139" t="s">
        <v>38</v>
      </c>
      <c r="D139" t="s">
        <v>39</v>
      </c>
      <c r="E139" s="1" t="str">
        <f>HYPERLINK("https://www.curriculumnacional.cl/614/w3-article-83655.html","Identificador 83655")</f>
        <v>Identificador 83655</v>
      </c>
    </row>
    <row r="140" spans="1:5">
      <c r="A140" t="s">
        <v>212</v>
      </c>
      <c r="B140" t="s">
        <v>193</v>
      </c>
      <c r="C140" t="s">
        <v>38</v>
      </c>
      <c r="D140" t="s">
        <v>39</v>
      </c>
      <c r="E140" s="1" t="str">
        <f>HYPERLINK("https://www.curriculumnacional.cl/614/w3-article-83496.html","Identificador 83496")</f>
        <v>Identificador 83496</v>
      </c>
    </row>
    <row r="141" spans="1:5">
      <c r="A141" t="s">
        <v>214</v>
      </c>
      <c r="B141" t="s">
        <v>215</v>
      </c>
      <c r="C141" t="s">
        <v>38</v>
      </c>
      <c r="D141" t="s">
        <v>39</v>
      </c>
      <c r="E141" s="1" t="str">
        <f>HYPERLINK("https://www.curriculumnacional.cl/614/w3-article-226179.html","Identificador 226179")</f>
        <v>Identificador 226179</v>
      </c>
    </row>
    <row r="142" spans="1:5">
      <c r="A142" t="s">
        <v>216</v>
      </c>
      <c r="B142" t="s">
        <v>217</v>
      </c>
      <c r="C142" t="s">
        <v>38</v>
      </c>
      <c r="D142" t="s">
        <v>44</v>
      </c>
      <c r="E142" s="1" t="str">
        <f>HYPERLINK("https://www.curriculumnacional.cl/614/w3-article-228285.html","Identificador 228285")</f>
        <v>Identificador 228285</v>
      </c>
    </row>
    <row r="143" spans="1:5">
      <c r="A143" t="s">
        <v>218</v>
      </c>
      <c r="B143" t="s">
        <v>219</v>
      </c>
      <c r="C143" t="s">
        <v>38</v>
      </c>
      <c r="D143" t="s">
        <v>39</v>
      </c>
      <c r="E143" s="1" t="str">
        <f>HYPERLINK("https://www.curriculumnacional.cl/614/w3-article-258159.html","Identificador 258159")</f>
        <v>Identificador 258159</v>
      </c>
    </row>
    <row r="144" spans="1:5">
      <c r="A144" t="s">
        <v>220</v>
      </c>
      <c r="B144" t="s">
        <v>221</v>
      </c>
      <c r="C144" t="s">
        <v>38</v>
      </c>
      <c r="D144" t="s">
        <v>39</v>
      </c>
      <c r="E144" s="1" t="str">
        <f>HYPERLINK("https://www.curriculumnacional.cl/614/w3-article-223792.html","Identificador 223792")</f>
        <v>Identificador 223792</v>
      </c>
    </row>
    <row r="145" spans="1:5">
      <c r="A145" t="s">
        <v>222</v>
      </c>
      <c r="B145" t="s">
        <v>223</v>
      </c>
      <c r="C145" t="s">
        <v>38</v>
      </c>
      <c r="D145" t="s">
        <v>198</v>
      </c>
      <c r="E145" s="1" t="str">
        <f>HYPERLINK("https://www.curriculumnacional.cl/614/w3-article-226124.html","Identificador 226124")</f>
        <v>Identificador 226124</v>
      </c>
    </row>
    <row r="146" spans="1:5">
      <c r="A146" t="s">
        <v>224</v>
      </c>
      <c r="B146" t="s">
        <v>225</v>
      </c>
      <c r="C146" t="s">
        <v>38</v>
      </c>
      <c r="D146" t="s">
        <v>39</v>
      </c>
      <c r="E146" s="1" t="str">
        <f>HYPERLINK("https://www.curriculumnacional.cl/614/w3-article-258348.html","Identificador 258348")</f>
        <v>Identificador 258348</v>
      </c>
    </row>
    <row r="147" spans="1:5">
      <c r="A147" t="s">
        <v>226</v>
      </c>
      <c r="B147" t="s">
        <v>225</v>
      </c>
      <c r="C147" t="s">
        <v>38</v>
      </c>
      <c r="D147" t="s">
        <v>39</v>
      </c>
      <c r="E147" s="1" t="str">
        <f>HYPERLINK("https://www.curriculumnacional.cl/614/w3-article-258356.html","Identificador 258356")</f>
        <v>Identificador 258356</v>
      </c>
    </row>
    <row r="148" spans="1:5">
      <c r="A148" t="s">
        <v>227</v>
      </c>
      <c r="B148" t="s">
        <v>225</v>
      </c>
      <c r="C148" t="s">
        <v>38</v>
      </c>
      <c r="D148" t="s">
        <v>39</v>
      </c>
      <c r="E148" s="1" t="str">
        <f>HYPERLINK("https://www.curriculumnacional.cl/614/w3-article-258360.html","Identificador 258360")</f>
        <v>Identificador 258360</v>
      </c>
    </row>
    <row r="149" spans="1:5">
      <c r="A149" t="s">
        <v>228</v>
      </c>
      <c r="B149" t="s">
        <v>225</v>
      </c>
      <c r="C149" t="s">
        <v>38</v>
      </c>
      <c r="D149" t="s">
        <v>39</v>
      </c>
      <c r="E149" s="1" t="str">
        <f>HYPERLINK("https://www.curriculumnacional.cl/614/w3-article-258363.html","Identificador 258363")</f>
        <v>Identificador 258363</v>
      </c>
    </row>
    <row r="150" spans="1:5">
      <c r="A150" t="s">
        <v>229</v>
      </c>
      <c r="B150" t="s">
        <v>225</v>
      </c>
      <c r="C150" t="s">
        <v>38</v>
      </c>
      <c r="D150" t="s">
        <v>39</v>
      </c>
      <c r="E150" s="1" t="str">
        <f>HYPERLINK("https://www.curriculumnacional.cl/614/w3-article-258364.html","Identificador 258364")</f>
        <v>Identificador 258364</v>
      </c>
    </row>
    <row r="151" spans="1:5">
      <c r="A151" t="s">
        <v>230</v>
      </c>
      <c r="B151" t="s">
        <v>225</v>
      </c>
      <c r="C151" t="s">
        <v>38</v>
      </c>
      <c r="D151" t="s">
        <v>39</v>
      </c>
      <c r="E151" s="1" t="str">
        <f>HYPERLINK("https://www.curriculumnacional.cl/614/w3-article-258365.html","Identificador 258365")</f>
        <v>Identificador 258365</v>
      </c>
    </row>
    <row r="152" spans="1:5">
      <c r="A152" t="s">
        <v>231</v>
      </c>
      <c r="B152" t="s">
        <v>225</v>
      </c>
      <c r="C152" t="s">
        <v>38</v>
      </c>
      <c r="D152" t="s">
        <v>39</v>
      </c>
      <c r="E152" s="1" t="str">
        <f>HYPERLINK("https://www.curriculumnacional.cl/614/w3-article-258366.html","Identificador 258366")</f>
        <v>Identificador 258366</v>
      </c>
    </row>
    <row r="153" spans="1:5">
      <c r="A153" t="s">
        <v>232</v>
      </c>
      <c r="B153" t="s">
        <v>233</v>
      </c>
      <c r="C153" t="s">
        <v>38</v>
      </c>
      <c r="D153" t="s">
        <v>198</v>
      </c>
      <c r="E153" s="1" t="str">
        <f>HYPERLINK("https://www.curriculumnacional.cl/614/w3-article-228306.html","Identificador 228306")</f>
        <v>Identificador 228306</v>
      </c>
    </row>
    <row r="154" spans="1:5">
      <c r="A154" t="s">
        <v>234</v>
      </c>
      <c r="B154" t="s">
        <v>235</v>
      </c>
      <c r="C154" t="s">
        <v>38</v>
      </c>
      <c r="D154" t="s">
        <v>39</v>
      </c>
      <c r="E154" s="1" t="str">
        <f>HYPERLINK("https://www.curriculumnacional.cl/614/w3-article-226593.html","Identificador 226593")</f>
        <v>Identificador 226593</v>
      </c>
    </row>
    <row r="155" spans="1:5">
      <c r="A155" t="s">
        <v>236</v>
      </c>
      <c r="B155" t="s">
        <v>237</v>
      </c>
      <c r="C155" t="s">
        <v>38</v>
      </c>
      <c r="D155" t="s">
        <v>39</v>
      </c>
      <c r="E155" s="1" t="str">
        <f>HYPERLINK("https://www.curriculumnacional.cl/614/w3-article-226592.html","Identificador 226592")</f>
        <v>Identificador 226592</v>
      </c>
    </row>
    <row r="156" spans="1:5">
      <c r="A156" t="s">
        <v>238</v>
      </c>
      <c r="B156" t="s">
        <v>239</v>
      </c>
      <c r="C156" t="s">
        <v>38</v>
      </c>
      <c r="D156" t="s">
        <v>39</v>
      </c>
      <c r="E156" s="1" t="str">
        <f>HYPERLINK("https://www.curriculumnacional.cl/614/w3-article-223793.html","Identificador 223793")</f>
        <v>Identificador 223793</v>
      </c>
    </row>
    <row r="157" spans="1:5">
      <c r="A157" t="s">
        <v>240</v>
      </c>
      <c r="B157" t="s">
        <v>241</v>
      </c>
      <c r="C157" t="s">
        <v>38</v>
      </c>
      <c r="D157" t="s">
        <v>39</v>
      </c>
      <c r="E157" s="1" t="str">
        <f>HYPERLINK("https://www.curriculumnacional.cl/614/w3-article-258163.html","Identificador 258163")</f>
        <v>Identificador 258163</v>
      </c>
    </row>
    <row r="158" spans="1:5">
      <c r="A158" t="s">
        <v>242</v>
      </c>
      <c r="B158" t="s">
        <v>146</v>
      </c>
      <c r="C158" t="s">
        <v>38</v>
      </c>
      <c r="D158" t="s">
        <v>39</v>
      </c>
      <c r="E158" s="1" t="str">
        <f>HYPERLINK("https://www.curriculumnacional.cl/614/w3-article-223794.html","Identificador 223794")</f>
        <v>Identificador 223794</v>
      </c>
    </row>
    <row r="159" spans="1:5">
      <c r="A159" t="s">
        <v>243</v>
      </c>
      <c r="B159" t="s">
        <v>244</v>
      </c>
      <c r="C159" t="s">
        <v>38</v>
      </c>
      <c r="D159" t="s">
        <v>131</v>
      </c>
      <c r="E159" s="1" t="str">
        <f>HYPERLINK("https://www.curriculumnacional.cl/614/w3-article-83553.html","Identificador 83553")</f>
        <v>Identificador 83553</v>
      </c>
    </row>
    <row r="160" spans="1:5">
      <c r="A160" t="s">
        <v>245</v>
      </c>
      <c r="B160" t="s">
        <v>233</v>
      </c>
      <c r="C160" t="s">
        <v>38</v>
      </c>
      <c r="D160" t="s">
        <v>198</v>
      </c>
      <c r="E160" s="1" t="str">
        <f>HYPERLINK("https://www.curriculumnacional.cl/614/w3-article-228304.html","Identificador 228304")</f>
        <v>Identificador 228304</v>
      </c>
    </row>
    <row r="161" spans="1:5">
      <c r="A161" t="s">
        <v>246</v>
      </c>
      <c r="B161" t="s">
        <v>210</v>
      </c>
      <c r="C161" t="s">
        <v>38</v>
      </c>
      <c r="D161" t="s">
        <v>39</v>
      </c>
      <c r="E161" s="1" t="str">
        <f>HYPERLINK("https://www.curriculumnacional.cl/614/w3-article-258169.html","Identificador 258169")</f>
        <v>Identificador 258169</v>
      </c>
    </row>
    <row r="162" spans="1:5">
      <c r="A162" t="s">
        <v>246</v>
      </c>
      <c r="B162" t="s">
        <v>237</v>
      </c>
      <c r="C162" t="s">
        <v>38</v>
      </c>
      <c r="D162" t="s">
        <v>39</v>
      </c>
      <c r="E162" s="1" t="str">
        <f>HYPERLINK("https://www.curriculumnacional.cl/614/w3-article-83606.html","Identificador 83606")</f>
        <v>Identificador 83606</v>
      </c>
    </row>
    <row r="163" spans="1:5">
      <c r="A163" t="s">
        <v>247</v>
      </c>
      <c r="B163" t="s">
        <v>248</v>
      </c>
      <c r="C163" t="s">
        <v>38</v>
      </c>
      <c r="D163" t="s">
        <v>39</v>
      </c>
      <c r="E163" s="1" t="str">
        <f>HYPERLINK("https://www.curriculumnacional.cl/614/w3-article-223795.html","Identificador 223795")</f>
        <v>Identificador 223795</v>
      </c>
    </row>
    <row r="164" spans="1:5">
      <c r="A164" t="s">
        <v>249</v>
      </c>
      <c r="B164" t="s">
        <v>219</v>
      </c>
      <c r="C164" t="s">
        <v>38</v>
      </c>
      <c r="D164" t="s">
        <v>39</v>
      </c>
      <c r="E164" s="1" t="str">
        <f>HYPERLINK("https://www.curriculumnacional.cl/614/w3-article-258170.html","Identificador 258170")</f>
        <v>Identificador 258170</v>
      </c>
    </row>
    <row r="165" spans="1:5">
      <c r="A165" t="s">
        <v>250</v>
      </c>
      <c r="B165" t="s">
        <v>251</v>
      </c>
      <c r="C165" t="s">
        <v>38</v>
      </c>
      <c r="D165" t="s">
        <v>39</v>
      </c>
      <c r="E165" s="1" t="str">
        <f>HYPERLINK("https://www.curriculumnacional.cl/614/w3-article-223796.html","Identificador 223796")</f>
        <v>Identificador 223796</v>
      </c>
    </row>
    <row r="166" spans="1:5">
      <c r="A166" t="s">
        <v>252</v>
      </c>
      <c r="B166" t="s">
        <v>253</v>
      </c>
      <c r="C166" t="s">
        <v>38</v>
      </c>
      <c r="D166" t="s">
        <v>39</v>
      </c>
      <c r="E166" s="1" t="str">
        <f>HYPERLINK("https://www.curriculumnacional.cl/614/w3-article-226118.html","Identificador 226118")</f>
        <v>Identificador 226118</v>
      </c>
    </row>
    <row r="167" spans="1:5">
      <c r="A167" t="s">
        <v>254</v>
      </c>
      <c r="B167" t="s">
        <v>255</v>
      </c>
      <c r="C167" t="s">
        <v>38</v>
      </c>
      <c r="D167" t="s">
        <v>39</v>
      </c>
      <c r="E167" s="1" t="str">
        <f>HYPERLINK("https://www.curriculumnacional.cl/614/w3-article-83663.html","Identificador 83663")</f>
        <v>Identificador 83663</v>
      </c>
    </row>
    <row r="168" spans="1:5">
      <c r="A168" t="s">
        <v>256</v>
      </c>
      <c r="B168" t="s">
        <v>138</v>
      </c>
      <c r="C168" t="s">
        <v>38</v>
      </c>
      <c r="D168" t="s">
        <v>39</v>
      </c>
      <c r="E168" s="1" t="str">
        <f>HYPERLINK("https://www.curriculumnacional.cl/614/w3-article-228126.html","Identificador 228126")</f>
        <v>Identificador 228126</v>
      </c>
    </row>
    <row r="169" spans="1:5">
      <c r="A169" t="s">
        <v>257</v>
      </c>
      <c r="B169" t="s">
        <v>258</v>
      </c>
      <c r="C169" t="s">
        <v>38</v>
      </c>
      <c r="D169" t="s">
        <v>39</v>
      </c>
      <c r="E169" s="1" t="str">
        <f>HYPERLINK("https://www.curriculumnacional.cl/614/w3-article-83672.html","Identificador 83672")</f>
        <v>Identificador 83672</v>
      </c>
    </row>
    <row r="170" spans="1:5">
      <c r="A170" t="s">
        <v>259</v>
      </c>
      <c r="B170" t="s">
        <v>260</v>
      </c>
      <c r="C170" t="s">
        <v>38</v>
      </c>
      <c r="D170" t="s">
        <v>39</v>
      </c>
      <c r="E170" s="1" t="str">
        <f>HYPERLINK("https://www.curriculumnacional.cl/614/w3-article-226125.html","Identificador 226125")</f>
        <v>Identificador 226125</v>
      </c>
    </row>
    <row r="171" spans="1:5">
      <c r="A171" t="s">
        <v>261</v>
      </c>
      <c r="B171" t="s">
        <v>150</v>
      </c>
      <c r="C171" t="s">
        <v>38</v>
      </c>
      <c r="D171" t="s">
        <v>198</v>
      </c>
      <c r="E171" s="1" t="str">
        <f>HYPERLINK("https://www.curriculumnacional.cl/614/w3-article-228272.html","Identificador 228272")</f>
        <v>Identificador 228272</v>
      </c>
    </row>
    <row r="172" spans="1:5">
      <c r="A172" t="s">
        <v>262</v>
      </c>
      <c r="B172" t="s">
        <v>150</v>
      </c>
      <c r="C172" t="s">
        <v>38</v>
      </c>
      <c r="D172" t="s">
        <v>198</v>
      </c>
      <c r="E172" s="1" t="str">
        <f>HYPERLINK("https://www.curriculumnacional.cl/614/w3-article-228273.html","Identificador 228273")</f>
        <v>Identificador 228273</v>
      </c>
    </row>
    <row r="173" spans="1:5">
      <c r="A173" t="s">
        <v>263</v>
      </c>
      <c r="B173" t="s">
        <v>264</v>
      </c>
      <c r="C173" t="s">
        <v>38</v>
      </c>
      <c r="D173" t="s">
        <v>198</v>
      </c>
      <c r="E173" s="1" t="str">
        <f>HYPERLINK("https://www.curriculumnacional.cl/614/w3-article-228211.html","Identificador 228211")</f>
        <v>Identificador 228211</v>
      </c>
    </row>
    <row r="174" spans="1:5">
      <c r="A174" t="s">
        <v>265</v>
      </c>
      <c r="B174" t="s">
        <v>266</v>
      </c>
      <c r="C174" t="s">
        <v>38</v>
      </c>
      <c r="D174" t="s">
        <v>44</v>
      </c>
      <c r="E174" s="1" t="str">
        <f>HYPERLINK("https://www.curriculumnacional.cl/614/w3-article-228183.html","Identificador 228183")</f>
        <v>Identificador 228183</v>
      </c>
    </row>
    <row r="175" spans="1:5">
      <c r="A175" t="s">
        <v>267</v>
      </c>
      <c r="B175" t="s">
        <v>268</v>
      </c>
      <c r="C175" t="s">
        <v>38</v>
      </c>
      <c r="D175" t="s">
        <v>39</v>
      </c>
      <c r="E175" s="1" t="str">
        <f>HYPERLINK("https://www.curriculumnacional.cl/614/w3-article-224662.html","Identificador 224662")</f>
        <v>Identificador 224662</v>
      </c>
    </row>
    <row r="176" spans="1:5">
      <c r="A176" t="s">
        <v>269</v>
      </c>
      <c r="B176" t="s">
        <v>270</v>
      </c>
      <c r="C176" t="s">
        <v>38</v>
      </c>
      <c r="D176" t="s">
        <v>44</v>
      </c>
      <c r="E176" s="1" t="str">
        <f>HYPERLINK("https://www.curriculumnacional.cl/614/w3-article-83504.html","Identificador 83504")</f>
        <v>Identificador 83504</v>
      </c>
    </row>
    <row r="177" spans="1:5">
      <c r="A177" t="s">
        <v>271</v>
      </c>
      <c r="B177" t="s">
        <v>154</v>
      </c>
      <c r="C177" t="s">
        <v>38</v>
      </c>
      <c r="D177" t="s">
        <v>44</v>
      </c>
      <c r="E177" s="1" t="str">
        <f>HYPERLINK("https://www.curriculumnacional.cl/614/w3-article-226154.html","Identificador 226154")</f>
        <v>Identificador 226154</v>
      </c>
    </row>
    <row r="178" spans="1:5">
      <c r="A178" t="s">
        <v>272</v>
      </c>
      <c r="B178" t="s">
        <v>273</v>
      </c>
      <c r="C178" t="s">
        <v>38</v>
      </c>
      <c r="D178" t="s">
        <v>198</v>
      </c>
      <c r="E178" s="1" t="str">
        <f>HYPERLINK("https://www.curriculumnacional.cl/614/w3-article-228088.html","Identificador 228088")</f>
        <v>Identificador 228088</v>
      </c>
    </row>
    <row r="179" spans="1:5">
      <c r="A179" t="s">
        <v>274</v>
      </c>
      <c r="B179" t="s">
        <v>253</v>
      </c>
      <c r="C179" t="s">
        <v>38</v>
      </c>
      <c r="D179" t="s">
        <v>39</v>
      </c>
      <c r="E179" s="1" t="str">
        <f>HYPERLINK("https://www.curriculumnacional.cl/614/w3-article-226113.html","Identificador 226113")</f>
        <v>Identificador 226113</v>
      </c>
    </row>
    <row r="180" spans="1:5">
      <c r="A180" t="s">
        <v>275</v>
      </c>
      <c r="B180" t="s">
        <v>276</v>
      </c>
      <c r="C180" t="s">
        <v>38</v>
      </c>
      <c r="D180" t="s">
        <v>39</v>
      </c>
      <c r="E180" s="1" t="str">
        <f>HYPERLINK("https://www.curriculumnacional.cl/614/w3-article-223797.html","Identificador 223797")</f>
        <v>Identificador 223797</v>
      </c>
    </row>
    <row r="181" spans="1:5">
      <c r="A181" t="s">
        <v>277</v>
      </c>
      <c r="B181" t="s">
        <v>278</v>
      </c>
      <c r="C181" t="s">
        <v>38</v>
      </c>
      <c r="D181" t="s">
        <v>39</v>
      </c>
      <c r="E181" s="1" t="str">
        <f>HYPERLINK("https://www.curriculumnacional.cl/614/w3-article-226135.html","Identificador 226135")</f>
        <v>Identificador 226135</v>
      </c>
    </row>
    <row r="182" spans="1:5">
      <c r="A182" t="s">
        <v>279</v>
      </c>
      <c r="B182" t="s">
        <v>280</v>
      </c>
      <c r="C182" t="s">
        <v>38</v>
      </c>
      <c r="D182" t="s">
        <v>198</v>
      </c>
      <c r="E182" s="1" t="str">
        <f>HYPERLINK("https://www.curriculumnacional.cl/614/w3-article-226520.html","Identificador 226520")</f>
        <v>Identificador 226520</v>
      </c>
    </row>
    <row r="183" spans="1:5">
      <c r="A183" t="s">
        <v>281</v>
      </c>
      <c r="B183" t="s">
        <v>282</v>
      </c>
      <c r="C183" t="s">
        <v>38</v>
      </c>
      <c r="D183" t="s">
        <v>39</v>
      </c>
      <c r="E183" s="1" t="str">
        <f>HYPERLINK("https://www.curriculumnacional.cl/614/w3-article-258171.html","Identificador 258171")</f>
        <v>Identificador 258171</v>
      </c>
    </row>
    <row r="184" spans="1:5">
      <c r="A184" t="s">
        <v>283</v>
      </c>
      <c r="B184" t="s">
        <v>284</v>
      </c>
      <c r="C184" t="s">
        <v>38</v>
      </c>
      <c r="D184" t="s">
        <v>39</v>
      </c>
      <c r="E184" s="1" t="str">
        <f>HYPERLINK("https://www.curriculumnacional.cl/614/w3-article-223810.html","Identificador 223810")</f>
        <v>Identificador 223810</v>
      </c>
    </row>
    <row r="185" spans="1:5">
      <c r="A185" t="s">
        <v>285</v>
      </c>
      <c r="B185" t="s">
        <v>284</v>
      </c>
      <c r="C185" t="s">
        <v>38</v>
      </c>
      <c r="D185" t="s">
        <v>39</v>
      </c>
      <c r="E185" s="1" t="str">
        <f>HYPERLINK("https://www.curriculumnacional.cl/614/w3-article-223799.html","Identificador 223799")</f>
        <v>Identificador 223799</v>
      </c>
    </row>
    <row r="186" spans="1:5">
      <c r="A186" t="s">
        <v>286</v>
      </c>
      <c r="B186" t="s">
        <v>237</v>
      </c>
      <c r="C186" t="s">
        <v>38</v>
      </c>
      <c r="D186" t="s">
        <v>39</v>
      </c>
      <c r="E186" s="1" t="str">
        <f>HYPERLINK("https://www.curriculumnacional.cl/614/w3-article-224633.html","Identificador 224633")</f>
        <v>Identificador 224633</v>
      </c>
    </row>
    <row r="187" spans="1:5">
      <c r="A187" t="s">
        <v>287</v>
      </c>
      <c r="B187" t="s">
        <v>239</v>
      </c>
      <c r="C187" t="s">
        <v>38</v>
      </c>
      <c r="D187" t="s">
        <v>39</v>
      </c>
      <c r="E187" s="1" t="str">
        <f>HYPERLINK("https://www.curriculumnacional.cl/614/w3-article-223800.html","Identificador 223800")</f>
        <v>Identificador 223800</v>
      </c>
    </row>
    <row r="188" spans="1:5">
      <c r="A188" t="s">
        <v>288</v>
      </c>
      <c r="B188" t="s">
        <v>289</v>
      </c>
      <c r="C188" t="s">
        <v>38</v>
      </c>
      <c r="D188" t="s">
        <v>39</v>
      </c>
      <c r="E188" s="1" t="str">
        <f>HYPERLINK("https://www.curriculumnacional.cl/614/w3-article-258237.html","Identificador 258237")</f>
        <v>Identificador 258237</v>
      </c>
    </row>
    <row r="189" spans="1:5">
      <c r="A189" t="s">
        <v>290</v>
      </c>
      <c r="B189" t="s">
        <v>291</v>
      </c>
      <c r="C189" t="s">
        <v>38</v>
      </c>
      <c r="D189" t="s">
        <v>39</v>
      </c>
      <c r="E189" s="1" t="str">
        <f>HYPERLINK("https://www.curriculumnacional.cl/614/w3-article-223801.html","Identificador 223801")</f>
        <v>Identificador 223801</v>
      </c>
    </row>
    <row r="190" spans="1:5">
      <c r="A190" t="s">
        <v>292</v>
      </c>
      <c r="B190" t="s">
        <v>293</v>
      </c>
      <c r="C190" t="s">
        <v>38</v>
      </c>
      <c r="D190" t="s">
        <v>39</v>
      </c>
      <c r="E190" s="1" t="str">
        <f>HYPERLINK("https://www.curriculumnacional.cl/614/w3-article-83592.html","Identificador 83592")</f>
        <v>Identificador 83592</v>
      </c>
    </row>
    <row r="191" spans="1:5">
      <c r="A191" t="s">
        <v>294</v>
      </c>
      <c r="B191" t="s">
        <v>293</v>
      </c>
      <c r="C191" t="s">
        <v>38</v>
      </c>
      <c r="D191" t="s">
        <v>39</v>
      </c>
      <c r="E191" s="1" t="str">
        <f>HYPERLINK("https://www.curriculumnacional.cl/614/w3-article-83593.html","Identificador 83593")</f>
        <v>Identificador 83593</v>
      </c>
    </row>
    <row r="192" spans="1:5">
      <c r="A192" t="s">
        <v>295</v>
      </c>
      <c r="B192" t="s">
        <v>296</v>
      </c>
      <c r="C192" t="s">
        <v>38</v>
      </c>
      <c r="D192" t="s">
        <v>39</v>
      </c>
      <c r="E192" s="1" t="str">
        <f>HYPERLINK("https://www.curriculumnacional.cl/614/w3-article-223802.html","Identificador 223802")</f>
        <v>Identificador 223802</v>
      </c>
    </row>
    <row r="193" spans="1:5">
      <c r="A193" t="s">
        <v>297</v>
      </c>
      <c r="B193" t="s">
        <v>298</v>
      </c>
      <c r="C193" t="s">
        <v>38</v>
      </c>
      <c r="D193" t="s">
        <v>39</v>
      </c>
      <c r="E193" s="1" t="str">
        <f>HYPERLINK("https://www.curriculumnacional.cl/614/w3-article-226181.html","Identificador 226181")</f>
        <v>Identificador 226181</v>
      </c>
    </row>
    <row r="194" spans="1:5">
      <c r="A194" t="s">
        <v>299</v>
      </c>
      <c r="B194" t="s">
        <v>150</v>
      </c>
      <c r="C194" t="s">
        <v>38</v>
      </c>
      <c r="D194" t="s">
        <v>111</v>
      </c>
      <c r="E194" s="1" t="str">
        <f>HYPERLINK("https://www.curriculumnacional.cl/614/w3-article-228267.html","Identificador 228267")</f>
        <v>Identificador 228267</v>
      </c>
    </row>
    <row r="195" spans="1:5">
      <c r="A195" t="s">
        <v>300</v>
      </c>
      <c r="B195" t="s">
        <v>301</v>
      </c>
      <c r="C195" t="s">
        <v>38</v>
      </c>
      <c r="D195" t="s">
        <v>39</v>
      </c>
      <c r="E195" s="1" t="str">
        <f>HYPERLINK("https://www.curriculumnacional.cl/614/w3-article-258239.html","Identificador 258239")</f>
        <v>Identificador 258239</v>
      </c>
    </row>
    <row r="196" spans="1:5">
      <c r="A196" t="s">
        <v>302</v>
      </c>
      <c r="B196" t="s">
        <v>154</v>
      </c>
      <c r="C196" t="s">
        <v>38</v>
      </c>
      <c r="D196" t="s">
        <v>44</v>
      </c>
      <c r="E196" s="1" t="str">
        <f>HYPERLINK("https://www.curriculumnacional.cl/614/w3-article-226528.html","Identificador 226528")</f>
        <v>Identificador 226528</v>
      </c>
    </row>
    <row r="197" spans="1:5">
      <c r="A197" t="s">
        <v>303</v>
      </c>
      <c r="B197" t="s">
        <v>171</v>
      </c>
      <c r="C197" t="s">
        <v>38</v>
      </c>
      <c r="D197" t="s">
        <v>39</v>
      </c>
      <c r="E197" s="1" t="str">
        <f>HYPERLINK("https://www.curriculumnacional.cl/614/w3-article-83529.html","Identificador 83529")</f>
        <v>Identificador 83529</v>
      </c>
    </row>
    <row r="198" spans="1:5">
      <c r="A198" t="s">
        <v>304</v>
      </c>
      <c r="B198" t="s">
        <v>305</v>
      </c>
      <c r="C198" t="s">
        <v>38</v>
      </c>
      <c r="D198" t="s">
        <v>111</v>
      </c>
      <c r="E198" s="1" t="str">
        <f>HYPERLINK("https://www.curriculumnacional.cl/614/w3-article-228249.html","Identificador 228249")</f>
        <v>Identificador 228249</v>
      </c>
    </row>
    <row r="199" spans="1:5">
      <c r="A199" t="s">
        <v>306</v>
      </c>
      <c r="B199" t="s">
        <v>307</v>
      </c>
      <c r="C199" t="s">
        <v>38</v>
      </c>
      <c r="D199" t="s">
        <v>198</v>
      </c>
      <c r="E199" s="1" t="str">
        <f>HYPERLINK("https://www.curriculumnacional.cl/614/w3-article-226524.html","Identificador 226524")</f>
        <v>Identificador 226524</v>
      </c>
    </row>
    <row r="200" spans="1:5">
      <c r="A200" t="s">
        <v>308</v>
      </c>
      <c r="B200" t="s">
        <v>61</v>
      </c>
      <c r="C200" t="s">
        <v>38</v>
      </c>
      <c r="D200" t="s">
        <v>44</v>
      </c>
      <c r="E200" s="1" t="str">
        <f>HYPERLINK("https://www.curriculumnacional.cl/614/w3-article-228082.html","Identificador 228082")</f>
        <v>Identificador 228082</v>
      </c>
    </row>
    <row r="201" spans="1:5">
      <c r="A201" t="s">
        <v>309</v>
      </c>
      <c r="B201" t="s">
        <v>310</v>
      </c>
      <c r="C201" t="s">
        <v>38</v>
      </c>
      <c r="D201" t="s">
        <v>44</v>
      </c>
      <c r="E201" s="1" t="str">
        <f>HYPERLINK("https://www.curriculumnacional.cl/614/w3-article-228083.html","Identificador 228083")</f>
        <v>Identificador 228083</v>
      </c>
    </row>
    <row r="202" spans="1:5">
      <c r="A202" t="s">
        <v>311</v>
      </c>
      <c r="B202" t="s">
        <v>310</v>
      </c>
      <c r="C202" t="s">
        <v>38</v>
      </c>
      <c r="D202" t="s">
        <v>44</v>
      </c>
      <c r="E202" s="1" t="str">
        <f>HYPERLINK("https://www.curriculumnacional.cl/614/w3-article-228084.html","Identificador 228084")</f>
        <v>Identificador 228084</v>
      </c>
    </row>
    <row r="203" spans="1:5">
      <c r="A203" t="s">
        <v>312</v>
      </c>
      <c r="B203" t="s">
        <v>310</v>
      </c>
      <c r="C203" t="s">
        <v>38</v>
      </c>
      <c r="D203" t="s">
        <v>44</v>
      </c>
      <c r="E203" s="1" t="str">
        <f>HYPERLINK("https://www.curriculumnacional.cl/614/w3-article-228080.html","Identificador 228080")</f>
        <v>Identificador 228080</v>
      </c>
    </row>
    <row r="204" spans="1:5">
      <c r="A204" t="s">
        <v>313</v>
      </c>
      <c r="B204" t="s">
        <v>310</v>
      </c>
      <c r="C204" t="s">
        <v>38</v>
      </c>
      <c r="D204" t="s">
        <v>44</v>
      </c>
      <c r="E204" s="1" t="str">
        <f>HYPERLINK("https://www.curriculumnacional.cl/614/w3-article-228085.html","Identificador 228085")</f>
        <v>Identificador 228085</v>
      </c>
    </row>
    <row r="205" spans="1:5">
      <c r="A205" t="s">
        <v>314</v>
      </c>
      <c r="B205" t="s">
        <v>310</v>
      </c>
      <c r="C205" t="s">
        <v>38</v>
      </c>
      <c r="D205" t="s">
        <v>44</v>
      </c>
      <c r="E205" s="1" t="str">
        <f>HYPERLINK("https://www.curriculumnacional.cl/614/w3-article-228081.html","Identificador 228081")</f>
        <v>Identificador 228081</v>
      </c>
    </row>
    <row r="206" spans="1:5">
      <c r="A206" t="s">
        <v>315</v>
      </c>
      <c r="B206" t="s">
        <v>270</v>
      </c>
      <c r="C206" t="s">
        <v>38</v>
      </c>
      <c r="D206" t="s">
        <v>44</v>
      </c>
      <c r="E206" s="1" t="str">
        <f>HYPERLINK("https://www.curriculumnacional.cl/614/w3-article-83515.html","Identificador 83515")</f>
        <v>Identificador 83515</v>
      </c>
    </row>
    <row r="207" spans="1:5">
      <c r="A207" t="s">
        <v>316</v>
      </c>
      <c r="B207" t="s">
        <v>317</v>
      </c>
      <c r="C207" t="s">
        <v>38</v>
      </c>
      <c r="D207" t="s">
        <v>39</v>
      </c>
      <c r="E207" s="1" t="str">
        <f>HYPERLINK("https://www.curriculumnacional.cl/614/w3-article-224651.html","Identificador 224651")</f>
        <v>Identificador 224651</v>
      </c>
    </row>
    <row r="208" spans="1:5">
      <c r="A208" t="s">
        <v>318</v>
      </c>
      <c r="B208" t="s">
        <v>233</v>
      </c>
      <c r="C208" t="s">
        <v>38</v>
      </c>
      <c r="D208" t="s">
        <v>198</v>
      </c>
      <c r="E208" s="1" t="str">
        <f>HYPERLINK("https://www.curriculumnacional.cl/614/w3-article-228307.html","Identificador 228307")</f>
        <v>Identificador 228307</v>
      </c>
    </row>
    <row r="209" spans="1:5">
      <c r="A209" t="s">
        <v>319</v>
      </c>
      <c r="B209" t="s">
        <v>320</v>
      </c>
      <c r="C209" t="s">
        <v>38</v>
      </c>
      <c r="D209" t="s">
        <v>39</v>
      </c>
      <c r="E209" s="1" t="str">
        <f>HYPERLINK("https://www.curriculumnacional.cl/614/w3-article-223806.html","Identificador 223806")</f>
        <v>Identificador 223806</v>
      </c>
    </row>
    <row r="210" spans="1:5">
      <c r="A210" t="s">
        <v>321</v>
      </c>
      <c r="B210" t="s">
        <v>322</v>
      </c>
      <c r="C210" t="s">
        <v>38</v>
      </c>
      <c r="D210" t="s">
        <v>44</v>
      </c>
      <c r="E210" s="1" t="str">
        <f>HYPERLINK("https://www.curriculumnacional.cl/614/w3-article-223807.html","Identificador 223807")</f>
        <v>Identificador 223807</v>
      </c>
    </row>
    <row r="211" spans="1:5">
      <c r="A211" t="s">
        <v>323</v>
      </c>
      <c r="B211" t="s">
        <v>324</v>
      </c>
      <c r="C211" t="s">
        <v>38</v>
      </c>
      <c r="D211" t="s">
        <v>39</v>
      </c>
      <c r="E211" s="1" t="str">
        <f>HYPERLINK("https://www.curriculumnacional.cl/614/w3-article-223808.html","Identificador 223808")</f>
        <v>Identificador 223808</v>
      </c>
    </row>
    <row r="212" spans="1:5">
      <c r="A212" t="s">
        <v>325</v>
      </c>
      <c r="B212" t="s">
        <v>326</v>
      </c>
      <c r="C212" t="s">
        <v>38</v>
      </c>
      <c r="D212" t="s">
        <v>39</v>
      </c>
      <c r="E212" s="1" t="str">
        <f>HYPERLINK("https://www.curriculumnacional.cl/614/w3-article-224653.html","Identificador 224653")</f>
        <v>Identificador 224653</v>
      </c>
    </row>
    <row r="213" spans="1:5">
      <c r="A213" t="s">
        <v>327</v>
      </c>
      <c r="B213" t="s">
        <v>150</v>
      </c>
      <c r="C213" t="s">
        <v>38</v>
      </c>
      <c r="D213" t="s">
        <v>44</v>
      </c>
      <c r="E213" s="1" t="str">
        <f>HYPERLINK("https://www.curriculumnacional.cl/614/w3-article-228268.html","Identificador 228268")</f>
        <v>Identificador 228268</v>
      </c>
    </row>
    <row r="214" spans="1:5">
      <c r="A214" t="s">
        <v>328</v>
      </c>
      <c r="B214" t="s">
        <v>329</v>
      </c>
      <c r="C214" t="s">
        <v>38</v>
      </c>
      <c r="D214" t="s">
        <v>39</v>
      </c>
      <c r="E214" s="1" t="str">
        <f>HYPERLINK("https://www.curriculumnacional.cl/614/w3-article-223809.html","Identificador 223809")</f>
        <v>Identificador 223809</v>
      </c>
    </row>
    <row r="215" spans="1:5">
      <c r="A215" t="s">
        <v>64</v>
      </c>
      <c r="B215" t="s">
        <v>330</v>
      </c>
      <c r="C215" t="s">
        <v>38</v>
      </c>
      <c r="D215" t="s">
        <v>39</v>
      </c>
      <c r="E215" s="1" t="str">
        <f>HYPERLINK("https://www.curriculumnacional.cl/614/w3-article-83620.html","Identificador 83620")</f>
        <v>Identificador 83620</v>
      </c>
    </row>
    <row r="216" spans="1:5">
      <c r="A216" t="s">
        <v>331</v>
      </c>
      <c r="B216" t="s">
        <v>332</v>
      </c>
      <c r="C216" t="s">
        <v>38</v>
      </c>
      <c r="D216" t="s">
        <v>111</v>
      </c>
      <c r="E216" s="1" t="str">
        <f>HYPERLINK("https://www.curriculumnacional.cl/614/w3-article-228187.html","Identificador 228187")</f>
        <v>Identificador 228187</v>
      </c>
    </row>
    <row r="217" spans="1:5">
      <c r="A217" t="s">
        <v>333</v>
      </c>
      <c r="B217" t="s">
        <v>334</v>
      </c>
      <c r="C217" t="s">
        <v>38</v>
      </c>
      <c r="D217" t="s">
        <v>131</v>
      </c>
      <c r="E217" s="1" t="str">
        <f>HYPERLINK("https://www.curriculumnacional.cl/614/w3-article-228302.html","Identificador 228302")</f>
        <v>Identificador 228302</v>
      </c>
    </row>
    <row r="218" spans="1:5">
      <c r="A218" t="s">
        <v>335</v>
      </c>
      <c r="B218" t="s">
        <v>336</v>
      </c>
      <c r="C218" t="s">
        <v>38</v>
      </c>
      <c r="D218" t="s">
        <v>44</v>
      </c>
      <c r="E218" s="1" t="str">
        <f>HYPERLINK("https://www.curriculumnacional.cl/614/w3-article-223811.html","Identificador 223811")</f>
        <v>Identificador 223811</v>
      </c>
    </row>
    <row r="219" spans="1:5">
      <c r="A219" t="s">
        <v>337</v>
      </c>
      <c r="B219" t="s">
        <v>83</v>
      </c>
      <c r="C219" t="s">
        <v>38</v>
      </c>
      <c r="D219" t="s">
        <v>39</v>
      </c>
      <c r="E219" s="1" t="str">
        <f>HYPERLINK("https://www.curriculumnacional.cl/614/w3-article-223812.html","Identificador 223812")</f>
        <v>Identificador 223812</v>
      </c>
    </row>
    <row r="220" spans="1:5">
      <c r="A220" t="s">
        <v>338</v>
      </c>
      <c r="B220" t="s">
        <v>339</v>
      </c>
      <c r="C220" t="s">
        <v>38</v>
      </c>
      <c r="D220" t="s">
        <v>39</v>
      </c>
      <c r="E220" s="1" t="str">
        <f>HYPERLINK("https://www.curriculumnacional.cl/614/w3-article-83668.html","Identificador 83668")</f>
        <v>Identificador 83668</v>
      </c>
    </row>
    <row r="221" spans="1:5">
      <c r="A221" t="s">
        <v>340</v>
      </c>
      <c r="B221" t="s">
        <v>341</v>
      </c>
      <c r="C221" t="s">
        <v>38</v>
      </c>
      <c r="D221" t="s">
        <v>39</v>
      </c>
      <c r="E221" s="1" t="str">
        <f>HYPERLINK("https://www.curriculumnacional.cl/614/w3-article-83497.html","Identificador 83497")</f>
        <v>Identificador 83497</v>
      </c>
    </row>
    <row r="222" spans="1:5">
      <c r="A222" t="s">
        <v>342</v>
      </c>
      <c r="B222" t="s">
        <v>343</v>
      </c>
      <c r="C222" t="s">
        <v>38</v>
      </c>
      <c r="D222" t="s">
        <v>44</v>
      </c>
      <c r="E222" s="1" t="str">
        <f>HYPERLINK("https://www.curriculumnacional.cl/614/w3-article-223813.html","Identificador 223813")</f>
        <v>Identificador 223813</v>
      </c>
    </row>
    <row r="223" spans="1:5">
      <c r="A223" t="s">
        <v>344</v>
      </c>
      <c r="B223" t="s">
        <v>345</v>
      </c>
      <c r="C223" t="s">
        <v>38</v>
      </c>
      <c r="D223" t="s">
        <v>39</v>
      </c>
      <c r="E223" s="1" t="str">
        <f>HYPERLINK("https://www.curriculumnacional.cl/614/w3-article-83598.html","Identificador 83598")</f>
        <v>Identificador 83598</v>
      </c>
    </row>
    <row r="224" spans="1:5">
      <c r="A224" t="s">
        <v>346</v>
      </c>
      <c r="B224" t="s">
        <v>347</v>
      </c>
      <c r="C224" t="s">
        <v>38</v>
      </c>
      <c r="D224" t="s">
        <v>39</v>
      </c>
      <c r="E224" s="1" t="str">
        <f>HYPERLINK("https://www.curriculumnacional.cl/614/w3-article-223814.html","Identificador 223814")</f>
        <v>Identificador 223814</v>
      </c>
    </row>
    <row r="225" spans="1:5">
      <c r="A225" t="s">
        <v>348</v>
      </c>
      <c r="B225" t="s">
        <v>349</v>
      </c>
      <c r="C225" t="s">
        <v>38</v>
      </c>
      <c r="D225" t="s">
        <v>39</v>
      </c>
      <c r="E225" s="1" t="str">
        <f>HYPERLINK("https://www.curriculumnacional.cl/614/w3-article-223815.html","Identificador 223815")</f>
        <v>Identificador 223815</v>
      </c>
    </row>
    <row r="226" spans="1:5">
      <c r="A226" t="s">
        <v>350</v>
      </c>
      <c r="B226" t="s">
        <v>351</v>
      </c>
      <c r="C226" t="s">
        <v>38</v>
      </c>
      <c r="D226" t="s">
        <v>39</v>
      </c>
      <c r="E226" s="1" t="str">
        <f>HYPERLINK("https://www.curriculumnacional.cl/614/w3-article-226525.html","Identificador 226525")</f>
        <v>Identificador 226525</v>
      </c>
    </row>
    <row r="227" spans="1:5">
      <c r="A227" t="s">
        <v>352</v>
      </c>
      <c r="B227" t="s">
        <v>353</v>
      </c>
      <c r="C227" t="s">
        <v>38</v>
      </c>
      <c r="D227" t="s">
        <v>39</v>
      </c>
      <c r="E227" s="1" t="str">
        <f>HYPERLINK("https://www.curriculumnacional.cl/614/w3-article-228179.html","Identificador 228179")</f>
        <v>Identificador 228179</v>
      </c>
    </row>
    <row r="228" spans="1:5">
      <c r="A228" t="s">
        <v>354</v>
      </c>
      <c r="B228" t="s">
        <v>355</v>
      </c>
      <c r="C228" t="s">
        <v>38</v>
      </c>
      <c r="D228" t="s">
        <v>44</v>
      </c>
      <c r="E228" s="1" t="str">
        <f>HYPERLINK("https://www.curriculumnacional.cl/614/w3-article-83498.html","Identificador 83498")</f>
        <v>Identificador 83498</v>
      </c>
    </row>
    <row r="229" spans="1:5">
      <c r="A229" t="s">
        <v>356</v>
      </c>
      <c r="B229" t="s">
        <v>357</v>
      </c>
      <c r="C229" t="s">
        <v>38</v>
      </c>
      <c r="D229" t="s">
        <v>44</v>
      </c>
      <c r="E229" s="1" t="str">
        <f>HYPERLINK("https://www.curriculumnacional.cl/614/w3-article-223816.html","Identificador 223816")</f>
        <v>Identificador 223816</v>
      </c>
    </row>
    <row r="230" spans="1:5">
      <c r="A230" t="s">
        <v>358</v>
      </c>
      <c r="B230" t="s">
        <v>359</v>
      </c>
      <c r="C230" t="s">
        <v>38</v>
      </c>
      <c r="D230" t="s">
        <v>39</v>
      </c>
      <c r="E230" s="1" t="str">
        <f>HYPERLINK("https://www.curriculumnacional.cl/614/w3-article-224648.html","Identificador 224648")</f>
        <v>Identificador 224648</v>
      </c>
    </row>
    <row r="231" spans="1:5">
      <c r="A231" t="s">
        <v>360</v>
      </c>
      <c r="B231" t="s">
        <v>361</v>
      </c>
      <c r="C231" t="s">
        <v>38</v>
      </c>
      <c r="D231" t="s">
        <v>44</v>
      </c>
      <c r="E231" s="1" t="str">
        <f>HYPERLINK("https://www.curriculumnacional.cl/614/w3-article-83643.html","Identificador 83643")</f>
        <v>Identificador 83643</v>
      </c>
    </row>
    <row r="232" spans="1:5">
      <c r="A232" t="s">
        <v>362</v>
      </c>
      <c r="B232" t="s">
        <v>95</v>
      </c>
      <c r="C232" t="s">
        <v>38</v>
      </c>
      <c r="D232" t="s">
        <v>198</v>
      </c>
      <c r="E232" s="1" t="str">
        <f>HYPERLINK("https://www.curriculumnacional.cl/614/w3-article-226133.html","Identificador 226133")</f>
        <v>Identificador 226133</v>
      </c>
    </row>
    <row r="233" spans="1:5">
      <c r="A233" t="s">
        <v>363</v>
      </c>
      <c r="B233" t="s">
        <v>154</v>
      </c>
      <c r="C233" t="s">
        <v>38</v>
      </c>
      <c r="D233" t="s">
        <v>44</v>
      </c>
      <c r="E233" s="1" t="str">
        <f>HYPERLINK("https://www.curriculumnacional.cl/614/w3-article-226182.html","Identificador 226182")</f>
        <v>Identificador 226182</v>
      </c>
    </row>
    <row r="234" spans="1:5">
      <c r="A234" t="s">
        <v>364</v>
      </c>
      <c r="B234" t="s">
        <v>237</v>
      </c>
      <c r="C234" t="s">
        <v>38</v>
      </c>
      <c r="D234" t="s">
        <v>39</v>
      </c>
      <c r="E234" s="1" t="str">
        <f>HYPERLINK("https://www.curriculumnacional.cl/614/w3-article-224635.html","Identificador 224635")</f>
        <v>Identificador 224635</v>
      </c>
    </row>
    <row r="235" spans="1:5">
      <c r="A235" t="s">
        <v>365</v>
      </c>
      <c r="B235" t="s">
        <v>237</v>
      </c>
      <c r="C235" t="s">
        <v>38</v>
      </c>
      <c r="D235" t="s">
        <v>39</v>
      </c>
      <c r="E235" s="1" t="str">
        <f>HYPERLINK("https://www.curriculumnacional.cl/614/w3-article-83607.html","Identificador 83607")</f>
        <v>Identificador 83607</v>
      </c>
    </row>
    <row r="236" spans="1:5">
      <c r="A236" t="s">
        <v>366</v>
      </c>
      <c r="B236" t="s">
        <v>367</v>
      </c>
      <c r="C236" t="s">
        <v>38</v>
      </c>
      <c r="D236" t="s">
        <v>44</v>
      </c>
      <c r="E236" s="1" t="str">
        <f>HYPERLINK("https://www.curriculumnacional.cl/614/w3-article-223817.html","Identificador 223817")</f>
        <v>Identificador 223817</v>
      </c>
    </row>
    <row r="237" spans="1:5">
      <c r="A237" t="s">
        <v>368</v>
      </c>
      <c r="B237" t="s">
        <v>369</v>
      </c>
      <c r="C237" t="s">
        <v>38</v>
      </c>
      <c r="D237" t="s">
        <v>39</v>
      </c>
      <c r="E237" s="1" t="str">
        <f>HYPERLINK("https://www.curriculumnacional.cl/614/w3-article-223818.html","Identificador 223818")</f>
        <v>Identificador 223818</v>
      </c>
    </row>
    <row r="238" spans="1:5">
      <c r="A238" t="s">
        <v>370</v>
      </c>
      <c r="B238" t="s">
        <v>167</v>
      </c>
      <c r="C238" t="s">
        <v>38</v>
      </c>
      <c r="D238" t="s">
        <v>39</v>
      </c>
      <c r="E238" s="1" t="str">
        <f>HYPERLINK("https://www.curriculumnacional.cl/614/w3-article-260406.html","Identificador 260406")</f>
        <v>Identificador 260406</v>
      </c>
    </row>
    <row r="239" spans="1:5">
      <c r="A239" t="s">
        <v>371</v>
      </c>
      <c r="B239" t="s">
        <v>372</v>
      </c>
      <c r="C239" t="s">
        <v>38</v>
      </c>
      <c r="D239" t="s">
        <v>39</v>
      </c>
      <c r="E239" s="1" t="str">
        <f>HYPERLINK("https://www.curriculumnacional.cl/614/w3-article-223819.html","Identificador 223819")</f>
        <v>Identificador 223819</v>
      </c>
    </row>
    <row r="240" spans="1:5">
      <c r="A240" t="s">
        <v>373</v>
      </c>
      <c r="B240" t="s">
        <v>372</v>
      </c>
      <c r="C240" t="s">
        <v>38</v>
      </c>
      <c r="D240" t="s">
        <v>39</v>
      </c>
      <c r="E240" s="1" t="str">
        <f>HYPERLINK("https://www.curriculumnacional.cl/614/w3-article-223820.html","Identificador 223820")</f>
        <v>Identificador 223820</v>
      </c>
    </row>
    <row r="241" spans="1:5">
      <c r="A241" t="s">
        <v>374</v>
      </c>
      <c r="B241" t="s">
        <v>372</v>
      </c>
      <c r="C241" t="s">
        <v>38</v>
      </c>
      <c r="D241" t="s">
        <v>39</v>
      </c>
      <c r="E241" s="1" t="str">
        <f>HYPERLINK("https://www.curriculumnacional.cl/614/w3-article-223821.html","Identificador 223821")</f>
        <v>Identificador 223821</v>
      </c>
    </row>
    <row r="242" spans="1:5">
      <c r="A242" t="s">
        <v>375</v>
      </c>
      <c r="B242" t="s">
        <v>376</v>
      </c>
      <c r="C242" t="s">
        <v>38</v>
      </c>
      <c r="D242" t="s">
        <v>39</v>
      </c>
      <c r="E242" s="1" t="str">
        <f>HYPERLINK("https://www.curriculumnacional.cl/614/w3-article-260408.html","Identificador 260408")</f>
        <v>Identificador 260408</v>
      </c>
    </row>
    <row r="243" spans="1:5">
      <c r="A243" t="s">
        <v>377</v>
      </c>
      <c r="B243" t="s">
        <v>146</v>
      </c>
      <c r="C243" t="s">
        <v>38</v>
      </c>
      <c r="D243" t="s">
        <v>44</v>
      </c>
      <c r="E243" s="1" t="str">
        <f>HYPERLINK("https://www.curriculumnacional.cl/614/w3-article-223822.html","Identificador 223822")</f>
        <v>Identificador 223822</v>
      </c>
    </row>
    <row r="244" spans="1:5">
      <c r="A244" t="s">
        <v>378</v>
      </c>
      <c r="B244" t="s">
        <v>154</v>
      </c>
      <c r="C244" t="s">
        <v>38</v>
      </c>
      <c r="D244" t="s">
        <v>44</v>
      </c>
      <c r="E244" s="1" t="str">
        <f>HYPERLINK("https://www.curriculumnacional.cl/614/w3-article-226529.html","Identificador 226529")</f>
        <v>Identificador 226529</v>
      </c>
    </row>
    <row r="245" spans="1:5">
      <c r="A245" t="s">
        <v>379</v>
      </c>
      <c r="B245" t="s">
        <v>11</v>
      </c>
      <c r="C245" t="s">
        <v>38</v>
      </c>
      <c r="D245" t="s">
        <v>191</v>
      </c>
      <c r="E245" s="1" t="str">
        <f>HYPERLINK("https://www.curriculumnacional.cl/614/w3-article-253862.html","Identificador 253862")</f>
        <v>Identificador 253862</v>
      </c>
    </row>
    <row r="246" spans="1:5">
      <c r="A246" t="s">
        <v>380</v>
      </c>
      <c r="B246" t="s">
        <v>95</v>
      </c>
      <c r="C246" t="s">
        <v>38</v>
      </c>
      <c r="D246" t="s">
        <v>39</v>
      </c>
      <c r="E246" s="1" t="str">
        <f>HYPERLINK("https://www.curriculumnacional.cl/614/w3-article-228095.html","Identificador 228095")</f>
        <v>Identificador 228095</v>
      </c>
    </row>
    <row r="247" spans="1:5">
      <c r="A247" t="s">
        <v>381</v>
      </c>
      <c r="B247" t="s">
        <v>233</v>
      </c>
      <c r="C247" t="s">
        <v>38</v>
      </c>
      <c r="D247" t="s">
        <v>198</v>
      </c>
      <c r="E247" s="1" t="str">
        <f>HYPERLINK("https://www.curriculumnacional.cl/614/w3-article-228308.html","Identificador 228308")</f>
        <v>Identificador 228308</v>
      </c>
    </row>
    <row r="248" spans="1:5">
      <c r="A248" t="s">
        <v>382</v>
      </c>
      <c r="B248" t="s">
        <v>383</v>
      </c>
      <c r="C248" t="s">
        <v>38</v>
      </c>
      <c r="D248" t="s">
        <v>39</v>
      </c>
      <c r="E248" s="1" t="str">
        <f>HYPERLINK("https://www.curriculumnacional.cl/614/w3-article-83640.html","Identificador 83640")</f>
        <v>Identificador 83640</v>
      </c>
    </row>
    <row r="249" spans="1:5">
      <c r="A249" t="s">
        <v>384</v>
      </c>
      <c r="B249" t="s">
        <v>385</v>
      </c>
      <c r="C249" t="s">
        <v>38</v>
      </c>
      <c r="D249" t="s">
        <v>39</v>
      </c>
      <c r="E249" s="1" t="str">
        <f>HYPERLINK("https://www.curriculumnacional.cl/614/w3-article-223832.html","Identificador 223832")</f>
        <v>Identificador 223832</v>
      </c>
    </row>
    <row r="250" spans="1:5">
      <c r="A250" t="s">
        <v>386</v>
      </c>
      <c r="B250" t="s">
        <v>387</v>
      </c>
      <c r="C250" t="s">
        <v>38</v>
      </c>
      <c r="D250" t="s">
        <v>39</v>
      </c>
      <c r="E250" s="1" t="str">
        <f>HYPERLINK("https://www.curriculumnacional.cl/614/w3-article-223833.html","Identificador 223833")</f>
        <v>Identificador 223833</v>
      </c>
    </row>
    <row r="251" spans="1:5">
      <c r="A251" t="s">
        <v>388</v>
      </c>
      <c r="B251" t="s">
        <v>387</v>
      </c>
      <c r="C251" t="s">
        <v>38</v>
      </c>
      <c r="D251" t="s">
        <v>39</v>
      </c>
      <c r="E251" s="1" t="str">
        <f>HYPERLINK("https://www.curriculumnacional.cl/614/w3-article-223834.html","Identificador 223834")</f>
        <v>Identificador 223834</v>
      </c>
    </row>
    <row r="252" spans="1:5">
      <c r="A252" t="s">
        <v>389</v>
      </c>
      <c r="B252" t="s">
        <v>278</v>
      </c>
      <c r="C252" t="s">
        <v>38</v>
      </c>
      <c r="D252" t="s">
        <v>39</v>
      </c>
      <c r="E252" s="1" t="str">
        <f>HYPERLINK("https://www.curriculumnacional.cl/614/w3-article-226138.html","Identificador 226138")</f>
        <v>Identificador 226138</v>
      </c>
    </row>
    <row r="253" spans="1:5">
      <c r="A253" t="s">
        <v>390</v>
      </c>
      <c r="B253" t="s">
        <v>268</v>
      </c>
      <c r="C253" t="s">
        <v>38</v>
      </c>
      <c r="D253" t="s">
        <v>39</v>
      </c>
      <c r="E253" s="1" t="str">
        <f>HYPERLINK("https://www.curriculumnacional.cl/614/w3-article-226613.html","Identificador 226613")</f>
        <v>Identificador 226613</v>
      </c>
    </row>
    <row r="254" spans="1:5">
      <c r="A254" t="s">
        <v>391</v>
      </c>
      <c r="B254" t="s">
        <v>392</v>
      </c>
      <c r="C254" t="s">
        <v>38</v>
      </c>
      <c r="D254" t="s">
        <v>39</v>
      </c>
      <c r="E254" s="1" t="str">
        <f>HYPERLINK("https://www.curriculumnacional.cl/614/w3-article-83514.html","Identificador 83514")</f>
        <v>Identificador 83514</v>
      </c>
    </row>
    <row r="255" spans="1:5">
      <c r="A255" t="s">
        <v>393</v>
      </c>
      <c r="B255" t="s">
        <v>394</v>
      </c>
      <c r="C255" t="s">
        <v>38</v>
      </c>
      <c r="D255" t="s">
        <v>39</v>
      </c>
      <c r="E255" s="1" t="str">
        <f>HYPERLINK("https://www.curriculumnacional.cl/614/w3-article-260414.html","Identificador 260414")</f>
        <v>Identificador 260414</v>
      </c>
    </row>
    <row r="256" spans="1:5">
      <c r="A256" t="s">
        <v>395</v>
      </c>
      <c r="B256" t="s">
        <v>146</v>
      </c>
      <c r="C256" t="s">
        <v>38</v>
      </c>
      <c r="D256" t="s">
        <v>39</v>
      </c>
      <c r="E256" s="1" t="str">
        <f>HYPERLINK("https://www.curriculumnacional.cl/614/w3-article-223835.html","Identificador 223835")</f>
        <v>Identificador 223835</v>
      </c>
    </row>
    <row r="257" spans="1:5">
      <c r="A257" t="s">
        <v>396</v>
      </c>
      <c r="B257" t="s">
        <v>217</v>
      </c>
      <c r="C257" t="s">
        <v>38</v>
      </c>
      <c r="D257" t="s">
        <v>198</v>
      </c>
      <c r="E257" s="1" t="str">
        <f>HYPERLINK("https://www.curriculumnacional.cl/614/w3-article-228281.html","Identificador 228281")</f>
        <v>Identificador 228281</v>
      </c>
    </row>
    <row r="258" spans="1:5">
      <c r="A258" t="s">
        <v>397</v>
      </c>
      <c r="B258" t="s">
        <v>334</v>
      </c>
      <c r="C258" t="s">
        <v>38</v>
      </c>
      <c r="D258" t="s">
        <v>44</v>
      </c>
      <c r="E258" s="1" t="str">
        <f>HYPERLINK("https://www.curriculumnacional.cl/614/w3-article-226614.html","Identificador 226614")</f>
        <v>Identificador 226614</v>
      </c>
    </row>
    <row r="259" spans="1:5">
      <c r="A259" t="s">
        <v>398</v>
      </c>
      <c r="B259" t="s">
        <v>399</v>
      </c>
      <c r="C259" t="s">
        <v>38</v>
      </c>
      <c r="D259" t="s">
        <v>39</v>
      </c>
      <c r="E259" s="1" t="str">
        <f>HYPERLINK("https://www.curriculumnacional.cl/614/w3-article-226641.html","Identificador 226641")</f>
        <v>Identificador 226641</v>
      </c>
    </row>
    <row r="260" spans="1:5">
      <c r="A260" t="s">
        <v>400</v>
      </c>
      <c r="B260" t="s">
        <v>83</v>
      </c>
      <c r="C260" t="s">
        <v>38</v>
      </c>
      <c r="D260" t="s">
        <v>39</v>
      </c>
      <c r="E260" s="1" t="str">
        <f>HYPERLINK("https://www.curriculumnacional.cl/614/w3-article-223836.html","Identificador 223836")</f>
        <v>Identificador 223836</v>
      </c>
    </row>
    <row r="261" spans="1:5">
      <c r="A261" t="s">
        <v>401</v>
      </c>
      <c r="B261" t="s">
        <v>154</v>
      </c>
      <c r="C261" t="s">
        <v>38</v>
      </c>
      <c r="D261" t="s">
        <v>44</v>
      </c>
      <c r="E261" s="1" t="str">
        <f>HYPERLINK("https://www.curriculumnacional.cl/614/w3-article-226155.html","Identificador 226155")</f>
        <v>Identificador 226155</v>
      </c>
    </row>
    <row r="262" spans="1:5">
      <c r="A262" t="s">
        <v>402</v>
      </c>
      <c r="B262" t="s">
        <v>336</v>
      </c>
      <c r="C262" t="s">
        <v>38</v>
      </c>
      <c r="D262" t="s">
        <v>44</v>
      </c>
      <c r="E262" s="1" t="str">
        <f>HYPERLINK("https://www.curriculumnacional.cl/614/w3-article-226156.html","Identificador 226156")</f>
        <v>Identificador 226156</v>
      </c>
    </row>
    <row r="263" spans="1:5">
      <c r="A263" t="s">
        <v>403</v>
      </c>
      <c r="B263" t="s">
        <v>383</v>
      </c>
      <c r="C263" t="s">
        <v>38</v>
      </c>
      <c r="D263" t="s">
        <v>39</v>
      </c>
      <c r="E263" s="1" t="str">
        <f>HYPERLINK("https://www.curriculumnacional.cl/614/w3-article-83641.html","Identificador 83641")</f>
        <v>Identificador 83641</v>
      </c>
    </row>
    <row r="264" spans="1:5">
      <c r="A264" t="s">
        <v>404</v>
      </c>
      <c r="B264" t="s">
        <v>405</v>
      </c>
      <c r="C264" t="s">
        <v>38</v>
      </c>
      <c r="D264" t="s">
        <v>39</v>
      </c>
      <c r="E264" s="1" t="str">
        <f>HYPERLINK("https://www.curriculumnacional.cl/614/w3-article-260425.html","Identificador 260425")</f>
        <v>Identificador 260425</v>
      </c>
    </row>
    <row r="265" spans="1:5">
      <c r="A265" t="s">
        <v>406</v>
      </c>
      <c r="B265" t="s">
        <v>407</v>
      </c>
      <c r="C265" t="s">
        <v>38</v>
      </c>
      <c r="D265" t="s">
        <v>44</v>
      </c>
      <c r="E265" s="1" t="str">
        <f>HYPERLINK("https://www.curriculumnacional.cl/614/w3-article-226610.html","Identificador 226610")</f>
        <v>Identificador 226610</v>
      </c>
    </row>
    <row r="266" spans="1:5">
      <c r="A266" t="s">
        <v>408</v>
      </c>
      <c r="B266" t="s">
        <v>409</v>
      </c>
      <c r="C266" t="s">
        <v>38</v>
      </c>
      <c r="D266" t="s">
        <v>39</v>
      </c>
      <c r="E266" s="1" t="str">
        <f>HYPERLINK("https://www.curriculumnacional.cl/614/w3-article-260427.html","Identificador 260427")</f>
        <v>Identificador 260427</v>
      </c>
    </row>
    <row r="267" spans="1:5">
      <c r="A267" t="s">
        <v>410</v>
      </c>
      <c r="B267" t="s">
        <v>336</v>
      </c>
      <c r="C267" t="s">
        <v>38</v>
      </c>
      <c r="D267" t="s">
        <v>44</v>
      </c>
      <c r="E267" s="1" t="str">
        <f>HYPERLINK("https://www.curriculumnacional.cl/614/w3-article-228194.html","Identificador 228194")</f>
        <v>Identificador 228194</v>
      </c>
    </row>
    <row r="268" spans="1:5">
      <c r="A268" t="s">
        <v>411</v>
      </c>
      <c r="B268" t="s">
        <v>83</v>
      </c>
      <c r="C268" t="s">
        <v>38</v>
      </c>
      <c r="D268" t="s">
        <v>44</v>
      </c>
      <c r="E268" s="1" t="str">
        <f>HYPERLINK("https://www.curriculumnacional.cl/614/w3-article-223837.html","Identificador 223837")</f>
        <v>Identificador 223837</v>
      </c>
    </row>
    <row r="269" spans="1:5">
      <c r="A269" t="s">
        <v>412</v>
      </c>
      <c r="B269" t="s">
        <v>326</v>
      </c>
      <c r="C269" t="s">
        <v>38</v>
      </c>
      <c r="D269" t="s">
        <v>39</v>
      </c>
      <c r="E269" s="1" t="str">
        <f>HYPERLINK("https://www.curriculumnacional.cl/614/w3-article-226183.html","Identificador 226183")</f>
        <v>Identificador 226183</v>
      </c>
    </row>
    <row r="270" spans="1:5">
      <c r="A270" t="s">
        <v>413</v>
      </c>
      <c r="B270" t="s">
        <v>336</v>
      </c>
      <c r="C270" t="s">
        <v>38</v>
      </c>
      <c r="D270" t="s">
        <v>44</v>
      </c>
      <c r="E270" s="1" t="str">
        <f>HYPERLINK("https://www.curriculumnacional.cl/614/w3-article-226530.html","Identificador 226530")</f>
        <v>Identificador 226530</v>
      </c>
    </row>
    <row r="271" spans="1:5">
      <c r="A271" t="s">
        <v>414</v>
      </c>
      <c r="B271" t="s">
        <v>167</v>
      </c>
      <c r="C271" t="s">
        <v>38</v>
      </c>
      <c r="D271" t="s">
        <v>39</v>
      </c>
      <c r="E271" s="1" t="str">
        <f>HYPERLINK("https://www.curriculumnacional.cl/614/w3-article-83649.html","Identificador 83649")</f>
        <v>Identificador 83649</v>
      </c>
    </row>
    <row r="272" spans="1:5">
      <c r="A272" t="s">
        <v>415</v>
      </c>
      <c r="B272" t="s">
        <v>416</v>
      </c>
      <c r="C272" t="s">
        <v>38</v>
      </c>
      <c r="D272" t="s">
        <v>39</v>
      </c>
      <c r="E272" s="1" t="str">
        <f>HYPERLINK("https://www.curriculumnacional.cl/614/w3-article-226615.html","Identificador 226615")</f>
        <v>Identificador 226615</v>
      </c>
    </row>
    <row r="273" spans="1:5">
      <c r="A273" t="s">
        <v>417</v>
      </c>
      <c r="B273" t="s">
        <v>418</v>
      </c>
      <c r="C273" t="s">
        <v>38</v>
      </c>
      <c r="D273" t="s">
        <v>44</v>
      </c>
      <c r="E273" s="1" t="str">
        <f>HYPERLINK("https://www.curriculumnacional.cl/614/w3-article-226531.html","Identificador 226531")</f>
        <v>Identificador 226531</v>
      </c>
    </row>
    <row r="274" spans="1:5">
      <c r="A274" t="s">
        <v>419</v>
      </c>
      <c r="B274" t="s">
        <v>420</v>
      </c>
      <c r="C274" t="s">
        <v>38</v>
      </c>
      <c r="D274" t="s">
        <v>39</v>
      </c>
      <c r="E274" s="1" t="str">
        <f>HYPERLINK("https://www.curriculumnacional.cl/614/w3-article-83522.html","Identificador 83522")</f>
        <v>Identificador 83522</v>
      </c>
    </row>
    <row r="275" spans="1:5">
      <c r="A275" t="s">
        <v>421</v>
      </c>
      <c r="B275" t="s">
        <v>422</v>
      </c>
      <c r="C275" t="s">
        <v>38</v>
      </c>
      <c r="D275" t="s">
        <v>39</v>
      </c>
      <c r="E275" s="1" t="str">
        <f>HYPERLINK("https://www.curriculumnacional.cl/614/w3-article-260432.html","Identificador 260432")</f>
        <v>Identificador 260432</v>
      </c>
    </row>
    <row r="276" spans="1:5">
      <c r="A276" t="s">
        <v>423</v>
      </c>
      <c r="B276" t="s">
        <v>154</v>
      </c>
      <c r="C276" t="s">
        <v>38</v>
      </c>
      <c r="D276" t="s">
        <v>44</v>
      </c>
      <c r="E276" s="1" t="str">
        <f>HYPERLINK("https://www.curriculumnacional.cl/614/w3-article-226157.html","Identificador 226157")</f>
        <v>Identificador 226157</v>
      </c>
    </row>
    <row r="277" spans="1:5">
      <c r="A277" t="s">
        <v>424</v>
      </c>
      <c r="B277" t="s">
        <v>425</v>
      </c>
      <c r="C277" t="s">
        <v>38</v>
      </c>
      <c r="D277" t="s">
        <v>39</v>
      </c>
      <c r="E277" s="1" t="str">
        <f>HYPERLINK("https://www.curriculumnacional.cl/614/w3-article-223838.html","Identificador 223838")</f>
        <v>Identificador 223838</v>
      </c>
    </row>
    <row r="278" spans="1:5">
      <c r="A278" t="s">
        <v>426</v>
      </c>
      <c r="B278" t="s">
        <v>427</v>
      </c>
      <c r="C278" t="s">
        <v>38</v>
      </c>
      <c r="D278" t="s">
        <v>39</v>
      </c>
      <c r="E278" s="1" t="str">
        <f>HYPERLINK("https://www.curriculumnacional.cl/614/w3-article-260434.html","Identificador 260434")</f>
        <v>Identificador 260434</v>
      </c>
    </row>
    <row r="279" spans="1:5">
      <c r="A279" t="s">
        <v>428</v>
      </c>
      <c r="B279" t="s">
        <v>258</v>
      </c>
      <c r="C279" t="s">
        <v>38</v>
      </c>
      <c r="D279" t="s">
        <v>39</v>
      </c>
      <c r="E279" s="1" t="str">
        <f>HYPERLINK("https://www.curriculumnacional.cl/614/w3-article-83673.html","Identificador 83673")</f>
        <v>Identificador 83673</v>
      </c>
    </row>
    <row r="280" spans="1:5">
      <c r="A280" t="s">
        <v>429</v>
      </c>
      <c r="B280" t="s">
        <v>176</v>
      </c>
      <c r="C280" t="s">
        <v>38</v>
      </c>
      <c r="D280" t="s">
        <v>39</v>
      </c>
      <c r="E280" s="1" t="str">
        <f>HYPERLINK("https://www.curriculumnacional.cl/614/w3-article-226185.html","Identificador 226185")</f>
        <v>Identificador 226185</v>
      </c>
    </row>
    <row r="281" spans="1:5">
      <c r="A281" t="s">
        <v>430</v>
      </c>
      <c r="B281" t="s">
        <v>431</v>
      </c>
      <c r="C281" t="s">
        <v>38</v>
      </c>
      <c r="D281" t="s">
        <v>44</v>
      </c>
      <c r="E281" s="1" t="str">
        <f>HYPERLINK("https://www.curriculumnacional.cl/614/w3-article-226158.html","Identificador 226158")</f>
        <v>Identificador 226158</v>
      </c>
    </row>
    <row r="282" spans="1:5">
      <c r="A282" t="s">
        <v>432</v>
      </c>
      <c r="B282" t="s">
        <v>433</v>
      </c>
      <c r="C282" t="s">
        <v>38</v>
      </c>
      <c r="D282" t="s">
        <v>39</v>
      </c>
      <c r="E282" s="1" t="str">
        <f>HYPERLINK("https://www.curriculumnacional.cl/614/w3-article-260437.html","Identificador 260437")</f>
        <v>Identificador 260437</v>
      </c>
    </row>
    <row r="283" spans="1:5">
      <c r="A283" t="s">
        <v>434</v>
      </c>
      <c r="B283" t="s">
        <v>324</v>
      </c>
      <c r="C283" t="s">
        <v>38</v>
      </c>
      <c r="D283" t="s">
        <v>39</v>
      </c>
      <c r="E283" s="1" t="str">
        <f>HYPERLINK("https://www.curriculumnacional.cl/614/w3-article-223839.html","Identificador 223839")</f>
        <v>Identificador 223839</v>
      </c>
    </row>
    <row r="284" spans="1:5">
      <c r="A284" t="s">
        <v>435</v>
      </c>
      <c r="B284" t="s">
        <v>215</v>
      </c>
      <c r="C284" t="s">
        <v>38</v>
      </c>
      <c r="D284" t="s">
        <v>39</v>
      </c>
      <c r="E284" s="1" t="str">
        <f>HYPERLINK("https://www.curriculumnacional.cl/614/w3-article-226186.html","Identificador 226186")</f>
        <v>Identificador 226186</v>
      </c>
    </row>
    <row r="285" spans="1:5">
      <c r="A285" t="s">
        <v>436</v>
      </c>
      <c r="B285" t="s">
        <v>146</v>
      </c>
      <c r="C285" t="s">
        <v>38</v>
      </c>
      <c r="D285" t="s">
        <v>39</v>
      </c>
      <c r="E285" s="1" t="str">
        <f>HYPERLINK("https://www.curriculumnacional.cl/614/w3-article-223840.html","Identificador 223840")</f>
        <v>Identificador 223840</v>
      </c>
    </row>
    <row r="286" spans="1:5">
      <c r="A286" t="s">
        <v>437</v>
      </c>
      <c r="B286" t="s">
        <v>146</v>
      </c>
      <c r="C286" t="s">
        <v>38</v>
      </c>
      <c r="D286" t="s">
        <v>39</v>
      </c>
      <c r="E286" s="1" t="str">
        <f>HYPERLINK("https://www.curriculumnacional.cl/614/w3-article-223841.html","Identificador 223841")</f>
        <v>Identificador 223841</v>
      </c>
    </row>
    <row r="287" spans="1:5">
      <c r="A287" t="s">
        <v>438</v>
      </c>
      <c r="B287" t="s">
        <v>439</v>
      </c>
      <c r="C287" t="s">
        <v>38</v>
      </c>
      <c r="D287" t="s">
        <v>44</v>
      </c>
      <c r="E287" s="1" t="str">
        <f>HYPERLINK("https://www.curriculumnacional.cl/614/w3-article-226532.html","Identificador 226532")</f>
        <v>Identificador 226532</v>
      </c>
    </row>
    <row r="288" spans="1:5">
      <c r="A288" t="s">
        <v>440</v>
      </c>
      <c r="B288" t="s">
        <v>237</v>
      </c>
      <c r="C288" t="s">
        <v>38</v>
      </c>
      <c r="D288" t="s">
        <v>39</v>
      </c>
      <c r="E288" s="1" t="str">
        <f>HYPERLINK("https://www.curriculumnacional.cl/614/w3-article-224636.html","Identificador 224636")</f>
        <v>Identificador 224636</v>
      </c>
    </row>
    <row r="289" spans="1:5">
      <c r="A289" t="s">
        <v>441</v>
      </c>
      <c r="B289" t="s">
        <v>442</v>
      </c>
      <c r="C289" t="s">
        <v>38</v>
      </c>
      <c r="D289" t="s">
        <v>198</v>
      </c>
      <c r="E289" s="1" t="str">
        <f>HYPERLINK("https://www.curriculumnacional.cl/614/w3-article-226594.html","Identificador 226594")</f>
        <v>Identificador 226594</v>
      </c>
    </row>
    <row r="290" spans="1:5">
      <c r="A290" t="s">
        <v>443</v>
      </c>
      <c r="B290" t="s">
        <v>444</v>
      </c>
      <c r="C290" t="s">
        <v>38</v>
      </c>
      <c r="D290" t="s">
        <v>44</v>
      </c>
      <c r="E290" s="1" t="str">
        <f>HYPERLINK("https://www.curriculumnacional.cl/614/w3-article-226616.html","Identificador 226616")</f>
        <v>Identificador 226616</v>
      </c>
    </row>
    <row r="291" spans="1:5">
      <c r="A291" t="s">
        <v>445</v>
      </c>
      <c r="B291" t="s">
        <v>336</v>
      </c>
      <c r="C291" t="s">
        <v>38</v>
      </c>
      <c r="D291" t="s">
        <v>44</v>
      </c>
      <c r="E291" s="1" t="str">
        <f>HYPERLINK("https://www.curriculumnacional.cl/614/w3-article-226533.html","Identificador 226533")</f>
        <v>Identificador 226533</v>
      </c>
    </row>
    <row r="292" spans="1:5">
      <c r="A292" t="s">
        <v>446</v>
      </c>
      <c r="B292" t="s">
        <v>416</v>
      </c>
      <c r="C292" t="s">
        <v>38</v>
      </c>
      <c r="D292" t="s">
        <v>39</v>
      </c>
      <c r="E292" s="1" t="str">
        <f>HYPERLINK("https://www.curriculumnacional.cl/614/w3-article-226617.html","Identificador 226617")</f>
        <v>Identificador 226617</v>
      </c>
    </row>
    <row r="293" spans="1:5">
      <c r="A293" t="s">
        <v>447</v>
      </c>
      <c r="B293" t="s">
        <v>416</v>
      </c>
      <c r="C293" t="s">
        <v>38</v>
      </c>
      <c r="D293" t="s">
        <v>39</v>
      </c>
      <c r="E293" s="1" t="str">
        <f>HYPERLINK("https://www.curriculumnacional.cl/614/w3-article-226618.html","Identificador 226618")</f>
        <v>Identificador 226618</v>
      </c>
    </row>
    <row r="294" spans="1:5">
      <c r="A294" t="s">
        <v>448</v>
      </c>
      <c r="B294" t="s">
        <v>146</v>
      </c>
      <c r="C294" t="s">
        <v>38</v>
      </c>
      <c r="D294" t="s">
        <v>39</v>
      </c>
      <c r="E294" s="1" t="str">
        <f>HYPERLINK("https://www.curriculumnacional.cl/614/w3-article-223842.html","Identificador 223842")</f>
        <v>Identificador 223842</v>
      </c>
    </row>
    <row r="295" spans="1:5">
      <c r="A295" t="s">
        <v>449</v>
      </c>
      <c r="B295" t="s">
        <v>146</v>
      </c>
      <c r="C295" t="s">
        <v>38</v>
      </c>
      <c r="D295" t="s">
        <v>39</v>
      </c>
      <c r="E295" s="1" t="str">
        <f>HYPERLINK("https://www.curriculumnacional.cl/614/w3-article-223843.html","Identificador 223843")</f>
        <v>Identificador 223843</v>
      </c>
    </row>
    <row r="296" spans="1:5">
      <c r="A296" t="s">
        <v>450</v>
      </c>
      <c r="B296" t="s">
        <v>451</v>
      </c>
      <c r="C296" t="s">
        <v>38</v>
      </c>
      <c r="D296" t="s">
        <v>39</v>
      </c>
      <c r="E296" s="1" t="str">
        <f>HYPERLINK("https://www.curriculumnacional.cl/614/w3-article-226534.html","Identificador 226534")</f>
        <v>Identificador 226534</v>
      </c>
    </row>
    <row r="297" spans="1:5">
      <c r="A297" t="s">
        <v>452</v>
      </c>
      <c r="B297" t="s">
        <v>453</v>
      </c>
      <c r="C297" t="s">
        <v>38</v>
      </c>
      <c r="D297" t="s">
        <v>39</v>
      </c>
      <c r="E297" s="1" t="str">
        <f>HYPERLINK("https://www.curriculumnacional.cl/614/w3-article-226130.html","Identificador 226130")</f>
        <v>Identificador 226130</v>
      </c>
    </row>
    <row r="298" spans="1:5">
      <c r="A298" t="s">
        <v>454</v>
      </c>
      <c r="B298" t="s">
        <v>455</v>
      </c>
      <c r="C298" t="s">
        <v>38</v>
      </c>
      <c r="D298" t="s">
        <v>39</v>
      </c>
      <c r="E298" s="1" t="str">
        <f>HYPERLINK("https://www.curriculumnacional.cl/614/w3-article-226535.html","Identificador 226535")</f>
        <v>Identificador 226535</v>
      </c>
    </row>
    <row r="299" spans="1:5">
      <c r="A299" t="s">
        <v>456</v>
      </c>
      <c r="B299" t="s">
        <v>154</v>
      </c>
      <c r="C299" t="s">
        <v>38</v>
      </c>
      <c r="D299" t="s">
        <v>44</v>
      </c>
      <c r="E299" s="1" t="str">
        <f>HYPERLINK("https://www.curriculumnacional.cl/614/w3-article-228195.html","Identificador 228195")</f>
        <v>Identificador 228195</v>
      </c>
    </row>
    <row r="300" spans="1:5">
      <c r="A300" t="s">
        <v>457</v>
      </c>
      <c r="B300" t="s">
        <v>458</v>
      </c>
      <c r="C300" t="s">
        <v>38</v>
      </c>
      <c r="D300" t="s">
        <v>39</v>
      </c>
      <c r="E300" s="1" t="str">
        <f>HYPERLINK("https://www.curriculumnacional.cl/614/w3-article-228181.html","Identificador 228181")</f>
        <v>Identificador 228181</v>
      </c>
    </row>
    <row r="301" spans="1:5">
      <c r="A301" t="s">
        <v>459</v>
      </c>
      <c r="B301" t="s">
        <v>460</v>
      </c>
      <c r="C301" t="s">
        <v>38</v>
      </c>
      <c r="D301" t="s">
        <v>111</v>
      </c>
      <c r="E301" s="1" t="str">
        <f>HYPERLINK("https://www.curriculumnacional.cl/614/w3-article-228247.html","Identificador 228247")</f>
        <v>Identificador 228247</v>
      </c>
    </row>
    <row r="302" spans="1:5">
      <c r="A302" t="s">
        <v>461</v>
      </c>
      <c r="B302" t="s">
        <v>416</v>
      </c>
      <c r="C302" t="s">
        <v>38</v>
      </c>
      <c r="D302" t="s">
        <v>39</v>
      </c>
      <c r="E302" s="1" t="str">
        <f>HYPERLINK("https://www.curriculumnacional.cl/614/w3-article-226519.html","Identificador 226519")</f>
        <v>Identificador 226519</v>
      </c>
    </row>
    <row r="303" spans="1:5">
      <c r="A303" t="s">
        <v>462</v>
      </c>
      <c r="B303" t="s">
        <v>154</v>
      </c>
      <c r="C303" t="s">
        <v>38</v>
      </c>
      <c r="D303" t="s">
        <v>44</v>
      </c>
      <c r="E303" s="1" t="str">
        <f>HYPERLINK("https://www.curriculumnacional.cl/614/w3-article-228196.html","Identificador 228196")</f>
        <v>Identificador 228196</v>
      </c>
    </row>
    <row r="304" spans="1:5">
      <c r="A304" t="s">
        <v>463</v>
      </c>
      <c r="B304" t="s">
        <v>182</v>
      </c>
      <c r="C304" t="s">
        <v>38</v>
      </c>
      <c r="D304" t="s">
        <v>39</v>
      </c>
      <c r="E304" s="1" t="str">
        <f>HYPERLINK("https://www.curriculumnacional.cl/614/w3-article-223844.html","Identificador 223844")</f>
        <v>Identificador 223844</v>
      </c>
    </row>
    <row r="305" spans="1:5">
      <c r="A305" t="s">
        <v>464</v>
      </c>
      <c r="B305" t="s">
        <v>339</v>
      </c>
      <c r="C305" t="s">
        <v>38</v>
      </c>
      <c r="D305" t="s">
        <v>44</v>
      </c>
      <c r="E305" s="1" t="str">
        <f>HYPERLINK("https://www.curriculumnacional.cl/614/w3-article-226536.html","Identificador 226536")</f>
        <v>Identificador 226536</v>
      </c>
    </row>
    <row r="306" spans="1:5">
      <c r="A306" t="s">
        <v>465</v>
      </c>
      <c r="B306" t="s">
        <v>145</v>
      </c>
      <c r="C306" t="s">
        <v>38</v>
      </c>
      <c r="D306" t="s">
        <v>39</v>
      </c>
      <c r="E306" s="1" t="str">
        <f>HYPERLINK("https://www.curriculumnacional.cl/614/w3-article-226159.html","Identificador 226159")</f>
        <v>Identificador 226159</v>
      </c>
    </row>
    <row r="307" spans="1:5">
      <c r="A307" t="s">
        <v>466</v>
      </c>
      <c r="B307" t="s">
        <v>339</v>
      </c>
      <c r="C307" t="s">
        <v>38</v>
      </c>
      <c r="D307" t="s">
        <v>191</v>
      </c>
      <c r="E307" s="1" t="str">
        <f>HYPERLINK("https://www.curriculumnacional.cl/614/w3-article-226537.html","Identificador 226537")</f>
        <v>Identificador 226537</v>
      </c>
    </row>
    <row r="308" spans="1:5">
      <c r="A308" t="s">
        <v>467</v>
      </c>
      <c r="B308" t="s">
        <v>258</v>
      </c>
      <c r="C308" t="s">
        <v>38</v>
      </c>
      <c r="D308" t="s">
        <v>39</v>
      </c>
      <c r="E308" s="1" t="str">
        <f>HYPERLINK("https://www.curriculumnacional.cl/614/w3-article-83674.html","Identificador 83674")</f>
        <v>Identificador 83674</v>
      </c>
    </row>
    <row r="309" spans="1:5">
      <c r="A309" t="s">
        <v>468</v>
      </c>
      <c r="B309" t="s">
        <v>339</v>
      </c>
      <c r="C309" t="s">
        <v>38</v>
      </c>
      <c r="D309" t="s">
        <v>39</v>
      </c>
      <c r="E309" s="1" t="str">
        <f>HYPERLINK("https://www.curriculumnacional.cl/614/w3-article-226538.html","Identificador 226538")</f>
        <v>Identificador 226538</v>
      </c>
    </row>
    <row r="310" spans="1:5">
      <c r="A310" t="s">
        <v>469</v>
      </c>
      <c r="B310" t="s">
        <v>442</v>
      </c>
      <c r="C310" t="s">
        <v>38</v>
      </c>
      <c r="D310" t="s">
        <v>39</v>
      </c>
      <c r="E310" s="1" t="str">
        <f>HYPERLINK("https://www.curriculumnacional.cl/614/w3-article-226595.html","Identificador 226595")</f>
        <v>Identificador 226595</v>
      </c>
    </row>
    <row r="311" spans="1:5">
      <c r="A311" t="s">
        <v>470</v>
      </c>
      <c r="B311" t="s">
        <v>471</v>
      </c>
      <c r="C311" t="s">
        <v>38</v>
      </c>
      <c r="D311" t="s">
        <v>39</v>
      </c>
      <c r="E311" s="1" t="str">
        <f>HYPERLINK("https://www.curriculumnacional.cl/614/w3-article-83482.html","Identificador 83482")</f>
        <v>Identificador 83482</v>
      </c>
    </row>
    <row r="312" spans="1:5">
      <c r="A312" t="s">
        <v>472</v>
      </c>
      <c r="B312" t="s">
        <v>473</v>
      </c>
      <c r="C312" t="s">
        <v>38</v>
      </c>
      <c r="D312" t="s">
        <v>39</v>
      </c>
      <c r="E312" s="1" t="str">
        <f>HYPERLINK("https://www.curriculumnacional.cl/614/w3-article-83538.html","Identificador 83538")</f>
        <v>Identificador 83538</v>
      </c>
    </row>
    <row r="313" spans="1:5">
      <c r="A313" t="s">
        <v>474</v>
      </c>
      <c r="B313" t="s">
        <v>154</v>
      </c>
      <c r="C313" t="s">
        <v>38</v>
      </c>
      <c r="D313" t="s">
        <v>44</v>
      </c>
      <c r="E313" s="1" t="str">
        <f>HYPERLINK("https://www.curriculumnacional.cl/614/w3-article-228197.html","Identificador 228197")</f>
        <v>Identificador 228197</v>
      </c>
    </row>
    <row r="314" spans="1:5">
      <c r="A314" t="s">
        <v>475</v>
      </c>
      <c r="B314" t="s">
        <v>284</v>
      </c>
      <c r="C314" t="s">
        <v>38</v>
      </c>
      <c r="D314" t="s">
        <v>44</v>
      </c>
      <c r="E314" s="1" t="str">
        <f>HYPERLINK("https://www.curriculumnacional.cl/614/w3-article-228198.html","Identificador 228198")</f>
        <v>Identificador 228198</v>
      </c>
    </row>
    <row r="315" spans="1:5">
      <c r="A315" t="s">
        <v>476</v>
      </c>
      <c r="B315" t="s">
        <v>477</v>
      </c>
      <c r="C315" t="s">
        <v>38</v>
      </c>
      <c r="D315" t="s">
        <v>191</v>
      </c>
      <c r="E315" s="1" t="str">
        <f>HYPERLINK("https://www.curriculumnacional.cl/614/w3-article-226539.html","Identificador 226539")</f>
        <v>Identificador 226539</v>
      </c>
    </row>
    <row r="316" spans="1:5">
      <c r="A316" t="s">
        <v>478</v>
      </c>
      <c r="B316" t="s">
        <v>479</v>
      </c>
      <c r="C316" t="s">
        <v>38</v>
      </c>
      <c r="D316" t="s">
        <v>44</v>
      </c>
      <c r="E316" s="1" t="str">
        <f>HYPERLINK("https://www.curriculumnacional.cl/614/w3-article-226518.html","Identificador 226518")</f>
        <v>Identificador 226518</v>
      </c>
    </row>
    <row r="317" spans="1:5">
      <c r="A317" t="s">
        <v>480</v>
      </c>
      <c r="B317" t="s">
        <v>83</v>
      </c>
      <c r="C317" t="s">
        <v>38</v>
      </c>
      <c r="D317" t="s">
        <v>44</v>
      </c>
      <c r="E317" s="1" t="str">
        <f>HYPERLINK("https://www.curriculumnacional.cl/614/w3-article-223845.html","Identificador 223845")</f>
        <v>Identificador 223845</v>
      </c>
    </row>
    <row r="318" spans="1:5">
      <c r="A318" t="s">
        <v>481</v>
      </c>
      <c r="B318" t="s">
        <v>482</v>
      </c>
      <c r="C318" t="s">
        <v>38</v>
      </c>
      <c r="D318" t="s">
        <v>44</v>
      </c>
      <c r="E318" s="1" t="str">
        <f>HYPERLINK("https://www.curriculumnacional.cl/614/w3-article-228104.html","Identificador 228104")</f>
        <v>Identificador 228104</v>
      </c>
    </row>
    <row r="319" spans="1:5">
      <c r="A319" t="s">
        <v>483</v>
      </c>
      <c r="B319" t="s">
        <v>484</v>
      </c>
      <c r="C319" t="s">
        <v>38</v>
      </c>
      <c r="D319" t="s">
        <v>39</v>
      </c>
      <c r="E319" s="1" t="str">
        <f>HYPERLINK("https://www.curriculumnacional.cl/614/w3-article-223846.html","Identificador 223846")</f>
        <v>Identificador 223846</v>
      </c>
    </row>
    <row r="320" spans="1:5">
      <c r="A320" t="s">
        <v>485</v>
      </c>
      <c r="B320" t="s">
        <v>486</v>
      </c>
      <c r="C320" t="s">
        <v>38</v>
      </c>
      <c r="D320" t="s">
        <v>39</v>
      </c>
      <c r="E320" s="1" t="str">
        <f>HYPERLINK("https://www.curriculumnacional.cl/614/w3-article-224663.html","Identificador 224663")</f>
        <v>Identificador 224663</v>
      </c>
    </row>
    <row r="321" spans="1:5">
      <c r="A321" t="s">
        <v>487</v>
      </c>
      <c r="B321" t="s">
        <v>482</v>
      </c>
      <c r="C321" t="s">
        <v>38</v>
      </c>
      <c r="D321" t="s">
        <v>44</v>
      </c>
      <c r="E321" s="1" t="str">
        <f>HYPERLINK("https://www.curriculumnacional.cl/614/w3-article-228105.html","Identificador 228105")</f>
        <v>Identificador 228105</v>
      </c>
    </row>
    <row r="322" spans="1:5">
      <c r="A322" t="s">
        <v>488</v>
      </c>
      <c r="B322" t="s">
        <v>489</v>
      </c>
      <c r="C322" t="s">
        <v>38</v>
      </c>
      <c r="D322" t="s">
        <v>39</v>
      </c>
      <c r="E322" s="1" t="str">
        <f>HYPERLINK("https://www.curriculumnacional.cl/614/w3-article-83665.html","Identificador 83665")</f>
        <v>Identificador 83665</v>
      </c>
    </row>
    <row r="323" spans="1:5">
      <c r="A323" t="s">
        <v>490</v>
      </c>
      <c r="B323" t="s">
        <v>491</v>
      </c>
      <c r="C323" t="s">
        <v>38</v>
      </c>
      <c r="D323" t="s">
        <v>39</v>
      </c>
      <c r="E323" s="1" t="str">
        <f>HYPERLINK("https://www.curriculumnacional.cl/614/w3-article-83512.html","Identificador 83512")</f>
        <v>Identificador 83512</v>
      </c>
    </row>
    <row r="324" spans="1:5">
      <c r="A324" t="s">
        <v>492</v>
      </c>
      <c r="B324" t="s">
        <v>493</v>
      </c>
      <c r="C324" t="s">
        <v>38</v>
      </c>
      <c r="D324" t="s">
        <v>39</v>
      </c>
      <c r="E324" s="1" t="str">
        <f>HYPERLINK("https://www.curriculumnacional.cl/614/w3-article-226540.html","Identificador 226540")</f>
        <v>Identificador 226540</v>
      </c>
    </row>
    <row r="325" spans="1:5">
      <c r="A325" t="s">
        <v>494</v>
      </c>
      <c r="B325" t="s">
        <v>184</v>
      </c>
      <c r="C325" t="s">
        <v>38</v>
      </c>
      <c r="D325" t="s">
        <v>39</v>
      </c>
      <c r="E325" s="1" t="str">
        <f>HYPERLINK("https://www.curriculumnacional.cl/614/w3-article-223847.html","Identificador 223847")</f>
        <v>Identificador 223847</v>
      </c>
    </row>
    <row r="326" spans="1:5">
      <c r="A326" t="s">
        <v>495</v>
      </c>
      <c r="B326" t="s">
        <v>496</v>
      </c>
      <c r="C326" t="s">
        <v>38</v>
      </c>
      <c r="D326" t="s">
        <v>39</v>
      </c>
      <c r="E326" s="1" t="str">
        <f>HYPERLINK("https://www.curriculumnacional.cl/614/w3-article-223848.html","Identificador 223848")</f>
        <v>Identificador 223848</v>
      </c>
    </row>
    <row r="327" spans="1:5">
      <c r="A327" t="s">
        <v>497</v>
      </c>
      <c r="B327" t="s">
        <v>498</v>
      </c>
      <c r="C327" t="s">
        <v>38</v>
      </c>
      <c r="D327" t="s">
        <v>44</v>
      </c>
      <c r="E327" s="1" t="str">
        <f>HYPERLINK("https://www.curriculumnacional.cl/614/w3-article-226160.html","Identificador 226160")</f>
        <v>Identificador 226160</v>
      </c>
    </row>
    <row r="328" spans="1:5">
      <c r="A328" t="s">
        <v>499</v>
      </c>
      <c r="B328" t="s">
        <v>500</v>
      </c>
      <c r="C328" t="s">
        <v>38</v>
      </c>
      <c r="D328" t="s">
        <v>39</v>
      </c>
      <c r="E328" s="1" t="str">
        <f>HYPERLINK("https://www.curriculumnacional.cl/614/w3-article-83605.html","Identificador 83605")</f>
        <v>Identificador 83605</v>
      </c>
    </row>
    <row r="329" spans="1:5">
      <c r="A329" t="s">
        <v>501</v>
      </c>
      <c r="B329" t="s">
        <v>336</v>
      </c>
      <c r="C329" t="s">
        <v>38</v>
      </c>
      <c r="D329" t="s">
        <v>191</v>
      </c>
      <c r="E329" s="1" t="str">
        <f>HYPERLINK("https://www.curriculumnacional.cl/614/w3-article-226541.html","Identificador 226541")</f>
        <v>Identificador 226541</v>
      </c>
    </row>
    <row r="330" spans="1:5">
      <c r="A330" t="s">
        <v>502</v>
      </c>
      <c r="B330" t="s">
        <v>503</v>
      </c>
      <c r="C330" t="s">
        <v>38</v>
      </c>
      <c r="D330" t="s">
        <v>39</v>
      </c>
      <c r="E330" s="1" t="str">
        <f>HYPERLINK("https://www.curriculumnacional.cl/614/w3-article-223849.html","Identificador 223849")</f>
        <v>Identificador 223849</v>
      </c>
    </row>
    <row r="331" spans="1:5">
      <c r="A331" t="s">
        <v>504</v>
      </c>
      <c r="B331" t="s">
        <v>154</v>
      </c>
      <c r="C331" t="s">
        <v>38</v>
      </c>
      <c r="D331" t="s">
        <v>39</v>
      </c>
      <c r="E331" s="1" t="str">
        <f>HYPERLINK("https://www.curriculumnacional.cl/614/w3-article-228199.html","Identificador 228199")</f>
        <v>Identificador 228199</v>
      </c>
    </row>
    <row r="332" spans="1:5">
      <c r="A332" t="s">
        <v>505</v>
      </c>
      <c r="B332" t="s">
        <v>484</v>
      </c>
      <c r="C332" t="s">
        <v>38</v>
      </c>
      <c r="D332" t="s">
        <v>39</v>
      </c>
      <c r="E332" s="1" t="str">
        <f>HYPERLINK("https://www.curriculumnacional.cl/614/w3-article-223850.html","Identificador 223850")</f>
        <v>Identificador 223850</v>
      </c>
    </row>
    <row r="333" spans="1:5">
      <c r="A333" t="s">
        <v>506</v>
      </c>
      <c r="B333" t="s">
        <v>258</v>
      </c>
      <c r="C333" t="s">
        <v>38</v>
      </c>
      <c r="D333" t="s">
        <v>39</v>
      </c>
      <c r="E333" s="1" t="str">
        <f>HYPERLINK("https://www.curriculumnacional.cl/614/w3-article-83675.html","Identificador 83675")</f>
        <v>Identificador 83675</v>
      </c>
    </row>
    <row r="334" spans="1:5">
      <c r="A334" t="s">
        <v>507</v>
      </c>
      <c r="B334" t="s">
        <v>508</v>
      </c>
      <c r="C334" t="s">
        <v>38</v>
      </c>
      <c r="D334" t="s">
        <v>39</v>
      </c>
      <c r="E334" s="1" t="str">
        <f>HYPERLINK("https://www.curriculumnacional.cl/614/w3-article-223413.html","Identificador 223413")</f>
        <v>Identificador 223413</v>
      </c>
    </row>
    <row r="335" spans="1:5">
      <c r="A335" t="s">
        <v>509</v>
      </c>
      <c r="B335" t="s">
        <v>510</v>
      </c>
      <c r="C335" t="s">
        <v>38</v>
      </c>
      <c r="D335" t="s">
        <v>39</v>
      </c>
      <c r="E335" s="1" t="str">
        <f>HYPERLINK("https://www.curriculumnacional.cl/614/w3-article-224622.html","Identificador 224622")</f>
        <v>Identificador 224622</v>
      </c>
    </row>
    <row r="336" spans="1:5">
      <c r="A336" t="s">
        <v>511</v>
      </c>
      <c r="B336" t="s">
        <v>512</v>
      </c>
      <c r="C336" t="s">
        <v>38</v>
      </c>
      <c r="D336" t="s">
        <v>39</v>
      </c>
      <c r="E336" s="1" t="str">
        <f>HYPERLINK("https://www.curriculumnacional.cl/614/w3-article-263100.html","Identificador 263100")</f>
        <v>Identificador 263100</v>
      </c>
    </row>
    <row r="337" spans="1:5">
      <c r="A337" t="s">
        <v>513</v>
      </c>
      <c r="B337" t="s">
        <v>514</v>
      </c>
      <c r="C337" t="s">
        <v>38</v>
      </c>
      <c r="D337" t="s">
        <v>39</v>
      </c>
      <c r="E337" s="1" t="str">
        <f>HYPERLINK("https://www.curriculumnacional.cl/614/w3-article-223851.html","Identificador 223851")</f>
        <v>Identificador 223851</v>
      </c>
    </row>
    <row r="338" spans="1:5">
      <c r="A338" t="s">
        <v>515</v>
      </c>
      <c r="B338" t="s">
        <v>516</v>
      </c>
      <c r="C338" t="s">
        <v>38</v>
      </c>
      <c r="D338" t="s">
        <v>191</v>
      </c>
      <c r="E338" s="1" t="str">
        <f>HYPERLINK("https://www.curriculumnacional.cl/614/w3-article-226542.html","Identificador 226542")</f>
        <v>Identificador 226542</v>
      </c>
    </row>
    <row r="339" spans="1:5">
      <c r="A339" t="s">
        <v>517</v>
      </c>
      <c r="B339" t="s">
        <v>518</v>
      </c>
      <c r="C339" t="s">
        <v>38</v>
      </c>
      <c r="D339" t="s">
        <v>44</v>
      </c>
      <c r="E339" s="1" t="str">
        <f>HYPERLINK("https://www.curriculumnacional.cl/614/w3-article-226543.html","Identificador 226543")</f>
        <v>Identificador 226543</v>
      </c>
    </row>
    <row r="340" spans="1:5">
      <c r="A340" t="s">
        <v>519</v>
      </c>
      <c r="B340" t="s">
        <v>518</v>
      </c>
      <c r="C340" t="s">
        <v>38</v>
      </c>
      <c r="D340" t="s">
        <v>39</v>
      </c>
      <c r="E340" s="1" t="str">
        <f>HYPERLINK("https://www.curriculumnacional.cl/614/w3-article-83532.html","Identificador 83532")</f>
        <v>Identificador 83532</v>
      </c>
    </row>
    <row r="341" spans="1:5">
      <c r="A341" t="s">
        <v>520</v>
      </c>
      <c r="B341" t="s">
        <v>237</v>
      </c>
      <c r="C341" t="s">
        <v>38</v>
      </c>
      <c r="D341" t="s">
        <v>39</v>
      </c>
      <c r="E341" s="1" t="str">
        <f>HYPERLINK("https://www.curriculumnacional.cl/614/w3-article-226161.html","Identificador 226161")</f>
        <v>Identificador 226161</v>
      </c>
    </row>
    <row r="342" spans="1:5">
      <c r="A342" t="s">
        <v>521</v>
      </c>
      <c r="B342" t="s">
        <v>522</v>
      </c>
      <c r="C342" t="s">
        <v>38</v>
      </c>
      <c r="D342" t="s">
        <v>39</v>
      </c>
      <c r="E342" s="1" t="str">
        <f>HYPERLINK("https://www.curriculumnacional.cl/614/w3-article-226187.html","Identificador 226187")</f>
        <v>Identificador 226187</v>
      </c>
    </row>
    <row r="343" spans="1:5">
      <c r="A343" t="s">
        <v>523</v>
      </c>
      <c r="B343" t="s">
        <v>361</v>
      </c>
      <c r="C343" t="s">
        <v>38</v>
      </c>
      <c r="D343" t="s">
        <v>44</v>
      </c>
      <c r="E343" s="1" t="str">
        <f>HYPERLINK("https://www.curriculumnacional.cl/614/w3-article-226544.html","Identificador 226544")</f>
        <v>Identificador 226544</v>
      </c>
    </row>
    <row r="344" spans="1:5">
      <c r="A344" t="s">
        <v>524</v>
      </c>
      <c r="B344" t="s">
        <v>525</v>
      </c>
      <c r="C344" t="s">
        <v>38</v>
      </c>
      <c r="D344" t="s">
        <v>39</v>
      </c>
      <c r="E344" s="1" t="str">
        <f>HYPERLINK("https://www.curriculumnacional.cl/614/w3-article-223852.html","Identificador 223852")</f>
        <v>Identificador 223852</v>
      </c>
    </row>
    <row r="345" spans="1:5">
      <c r="A345" t="s">
        <v>526</v>
      </c>
      <c r="B345" t="s">
        <v>473</v>
      </c>
      <c r="C345" t="s">
        <v>38</v>
      </c>
      <c r="D345" t="s">
        <v>39</v>
      </c>
      <c r="E345" s="1" t="str">
        <f>HYPERLINK("https://www.curriculumnacional.cl/614/w3-article-83539.html","Identificador 83539")</f>
        <v>Identificador 83539</v>
      </c>
    </row>
    <row r="346" spans="1:5">
      <c r="A346" t="s">
        <v>527</v>
      </c>
      <c r="B346" t="s">
        <v>528</v>
      </c>
      <c r="C346" t="s">
        <v>38</v>
      </c>
      <c r="D346" t="s">
        <v>198</v>
      </c>
      <c r="E346" s="1" t="str">
        <f>HYPERLINK("https://www.curriculumnacional.cl/614/w3-article-226619.html","Identificador 226619")</f>
        <v>Identificador 226619</v>
      </c>
    </row>
    <row r="347" spans="1:5">
      <c r="A347" t="s">
        <v>529</v>
      </c>
      <c r="B347" t="s">
        <v>530</v>
      </c>
      <c r="C347" t="s">
        <v>38</v>
      </c>
      <c r="D347" t="s">
        <v>39</v>
      </c>
      <c r="E347" s="1" t="str">
        <f>HYPERLINK("https://www.curriculumnacional.cl/614/w3-article-226596.html","Identificador 226596")</f>
        <v>Identificador 226596</v>
      </c>
    </row>
    <row r="348" spans="1:5">
      <c r="A348" t="s">
        <v>531</v>
      </c>
      <c r="B348" t="s">
        <v>258</v>
      </c>
      <c r="C348" t="s">
        <v>38</v>
      </c>
      <c r="D348" t="s">
        <v>39</v>
      </c>
      <c r="E348" s="1" t="str">
        <f>HYPERLINK("https://www.curriculumnacional.cl/614/w3-article-83676.html","Identificador 83676")</f>
        <v>Identificador 83676</v>
      </c>
    </row>
    <row r="349" spans="1:5">
      <c r="A349" t="s">
        <v>532</v>
      </c>
      <c r="B349" t="s">
        <v>361</v>
      </c>
      <c r="C349" t="s">
        <v>38</v>
      </c>
      <c r="D349" t="s">
        <v>44</v>
      </c>
      <c r="E349" s="1" t="str">
        <f>HYPERLINK("https://www.curriculumnacional.cl/614/w3-article-226545.html","Identificador 226545")</f>
        <v>Identificador 226545</v>
      </c>
    </row>
    <row r="350" spans="1:5">
      <c r="A350" t="s">
        <v>533</v>
      </c>
      <c r="B350" t="s">
        <v>534</v>
      </c>
      <c r="C350" t="s">
        <v>38</v>
      </c>
      <c r="D350" t="s">
        <v>39</v>
      </c>
      <c r="E350" s="1" t="str">
        <f>HYPERLINK("https://www.curriculumnacional.cl/614/w3-article-223853.html","Identificador 223853")</f>
        <v>Identificador 223853</v>
      </c>
    </row>
    <row r="351" spans="1:5">
      <c r="A351" t="s">
        <v>535</v>
      </c>
      <c r="B351" t="s">
        <v>536</v>
      </c>
      <c r="C351" t="s">
        <v>38</v>
      </c>
      <c r="D351" t="s">
        <v>39</v>
      </c>
      <c r="E351" s="1" t="str">
        <f>HYPERLINK("https://www.curriculumnacional.cl/614/w3-article-263193.html","Identificador 263193")</f>
        <v>Identificador 263193</v>
      </c>
    </row>
    <row r="352" spans="1:5">
      <c r="A352" t="s">
        <v>537</v>
      </c>
      <c r="B352" t="s">
        <v>538</v>
      </c>
      <c r="C352" t="s">
        <v>38</v>
      </c>
      <c r="D352" t="s">
        <v>39</v>
      </c>
      <c r="E352" s="1" t="str">
        <f>HYPERLINK("https://www.curriculumnacional.cl/614/w3-article-223854.html","Identificador 223854")</f>
        <v>Identificador 223854</v>
      </c>
    </row>
    <row r="353" spans="1:5">
      <c r="A353" t="s">
        <v>539</v>
      </c>
      <c r="B353" t="s">
        <v>540</v>
      </c>
      <c r="C353" t="s">
        <v>38</v>
      </c>
      <c r="D353" t="s">
        <v>44</v>
      </c>
      <c r="E353" s="1" t="str">
        <f>HYPERLINK("https://www.curriculumnacional.cl/614/w3-article-228069.html","Identificador 228069")</f>
        <v>Identificador 228069</v>
      </c>
    </row>
    <row r="354" spans="1:5">
      <c r="A354" t="s">
        <v>541</v>
      </c>
      <c r="B354" t="s">
        <v>542</v>
      </c>
      <c r="C354" t="s">
        <v>38</v>
      </c>
      <c r="D354" t="s">
        <v>39</v>
      </c>
      <c r="E354" s="1" t="str">
        <f>HYPERLINK("https://www.curriculumnacional.cl/614/w3-article-83616.html","Identificador 83616")</f>
        <v>Identificador 83616</v>
      </c>
    </row>
    <row r="355" spans="1:5">
      <c r="A355" t="s">
        <v>543</v>
      </c>
      <c r="B355" t="s">
        <v>542</v>
      </c>
      <c r="C355" t="s">
        <v>38</v>
      </c>
      <c r="D355" t="s">
        <v>44</v>
      </c>
      <c r="E355" s="1" t="str">
        <f>HYPERLINK("https://www.curriculumnacional.cl/614/w3-article-83617.html","Identificador 83617")</f>
        <v>Identificador 83617</v>
      </c>
    </row>
    <row r="356" spans="1:5">
      <c r="A356" t="s">
        <v>543</v>
      </c>
      <c r="B356" t="s">
        <v>284</v>
      </c>
      <c r="C356" t="s">
        <v>38</v>
      </c>
      <c r="D356" t="s">
        <v>39</v>
      </c>
      <c r="E356" s="1" t="str">
        <f>HYPERLINK("https://www.curriculumnacional.cl/614/w3-article-226546.html","Identificador 226546")</f>
        <v>Identificador 226546</v>
      </c>
    </row>
    <row r="357" spans="1:5">
      <c r="A357" t="s">
        <v>544</v>
      </c>
      <c r="B357" t="s">
        <v>545</v>
      </c>
      <c r="C357" t="s">
        <v>38</v>
      </c>
      <c r="D357" t="s">
        <v>39</v>
      </c>
      <c r="E357" s="1" t="str">
        <f>HYPERLINK("https://www.curriculumnacional.cl/614/w3-article-83644.html","Identificador 83644")</f>
        <v>Identificador 83644</v>
      </c>
    </row>
    <row r="358" spans="1:5">
      <c r="A358" t="s">
        <v>546</v>
      </c>
      <c r="B358" t="s">
        <v>547</v>
      </c>
      <c r="C358" t="s">
        <v>38</v>
      </c>
      <c r="D358" t="s">
        <v>39</v>
      </c>
      <c r="E358" s="1" t="str">
        <f>HYPERLINK("https://www.curriculumnacional.cl/614/w3-article-224664.html","Identificador 224664")</f>
        <v>Identificador 224664</v>
      </c>
    </row>
    <row r="359" spans="1:5">
      <c r="A359" t="s">
        <v>548</v>
      </c>
      <c r="B359" t="s">
        <v>549</v>
      </c>
      <c r="C359" t="s">
        <v>38</v>
      </c>
      <c r="D359" t="s">
        <v>39</v>
      </c>
      <c r="E359" s="1" t="str">
        <f>HYPERLINK("https://www.curriculumnacional.cl/614/w3-article-253868.html","Identificador 253868")</f>
        <v>Identificador 253868</v>
      </c>
    </row>
    <row r="360" spans="1:5">
      <c r="A360" t="s">
        <v>550</v>
      </c>
      <c r="B360" t="s">
        <v>551</v>
      </c>
      <c r="C360" t="s">
        <v>38</v>
      </c>
      <c r="D360" t="s">
        <v>39</v>
      </c>
      <c r="E360" s="1" t="str">
        <f>HYPERLINK("https://www.curriculumnacional.cl/614/w3-article-263197.html","Identificador 263197")</f>
        <v>Identificador 263197</v>
      </c>
    </row>
    <row r="361" spans="1:5">
      <c r="A361" t="s">
        <v>552</v>
      </c>
      <c r="B361" t="s">
        <v>553</v>
      </c>
      <c r="C361" t="s">
        <v>38</v>
      </c>
      <c r="D361" t="s">
        <v>39</v>
      </c>
      <c r="E361" s="1" t="str">
        <f>HYPERLINK("https://www.curriculumnacional.cl/614/w3-article-83662.html","Identificador 83662")</f>
        <v>Identificador 83662</v>
      </c>
    </row>
    <row r="362" spans="1:5">
      <c r="A362" t="s">
        <v>554</v>
      </c>
      <c r="B362" t="s">
        <v>555</v>
      </c>
      <c r="C362" t="s">
        <v>38</v>
      </c>
      <c r="D362" t="s">
        <v>39</v>
      </c>
      <c r="E362" s="1" t="str">
        <f>HYPERLINK("https://www.curriculumnacional.cl/614/w3-article-83658.html","Identificador 83658")</f>
        <v>Identificador 83658</v>
      </c>
    </row>
    <row r="363" spans="1:5">
      <c r="A363" t="s">
        <v>556</v>
      </c>
      <c r="B363" t="s">
        <v>557</v>
      </c>
      <c r="C363" t="s">
        <v>38</v>
      </c>
      <c r="D363" t="s">
        <v>131</v>
      </c>
      <c r="E363" s="1" t="str">
        <f>HYPERLINK("https://www.curriculumnacional.cl/614/w3-article-226129.html","Identificador 226129")</f>
        <v>Identificador 226129</v>
      </c>
    </row>
    <row r="364" spans="1:5">
      <c r="A364" t="s">
        <v>558</v>
      </c>
      <c r="B364" t="s">
        <v>392</v>
      </c>
      <c r="C364" t="s">
        <v>38</v>
      </c>
      <c r="D364" t="s">
        <v>39</v>
      </c>
      <c r="E364" s="1" t="str">
        <f>HYPERLINK("https://www.curriculumnacional.cl/614/w3-article-83516.html","Identificador 83516")</f>
        <v>Identificador 83516</v>
      </c>
    </row>
    <row r="365" spans="1:5">
      <c r="A365" t="s">
        <v>559</v>
      </c>
      <c r="B365" t="s">
        <v>57</v>
      </c>
      <c r="C365" t="s">
        <v>38</v>
      </c>
      <c r="D365" t="s">
        <v>39</v>
      </c>
      <c r="E365" s="1" t="str">
        <f>HYPERLINK("https://www.curriculumnacional.cl/614/w3-article-226638.html","Identificador 226638")</f>
        <v>Identificador 226638</v>
      </c>
    </row>
    <row r="366" spans="1:5">
      <c r="A366" t="s">
        <v>560</v>
      </c>
      <c r="B366" t="s">
        <v>561</v>
      </c>
      <c r="C366" t="s">
        <v>38</v>
      </c>
      <c r="D366" t="s">
        <v>39</v>
      </c>
      <c r="E366" s="1" t="str">
        <f>HYPERLINK("https://www.curriculumnacional.cl/614/w3-article-83600.html","Identificador 83600")</f>
        <v>Identificador 83600</v>
      </c>
    </row>
    <row r="367" spans="1:5">
      <c r="A367" t="s">
        <v>562</v>
      </c>
      <c r="B367" t="s">
        <v>503</v>
      </c>
      <c r="C367" t="s">
        <v>38</v>
      </c>
      <c r="D367" t="s">
        <v>39</v>
      </c>
      <c r="E367" s="1" t="str">
        <f>HYPERLINK("https://www.curriculumnacional.cl/614/w3-article-223855.html","Identificador 223855")</f>
        <v>Identificador 223855</v>
      </c>
    </row>
    <row r="368" spans="1:5">
      <c r="A368" t="s">
        <v>563</v>
      </c>
      <c r="B368" t="s">
        <v>564</v>
      </c>
      <c r="C368" t="s">
        <v>38</v>
      </c>
      <c r="D368" t="s">
        <v>44</v>
      </c>
      <c r="E368" s="1" t="str">
        <f>HYPERLINK("https://www.curriculumnacional.cl/614/w3-article-223856.html","Identificador 223856")</f>
        <v>Identificador 223856</v>
      </c>
    </row>
    <row r="369" spans="1:5">
      <c r="A369" t="s">
        <v>565</v>
      </c>
      <c r="B369" t="s">
        <v>471</v>
      </c>
      <c r="C369" t="s">
        <v>38</v>
      </c>
      <c r="D369" t="s">
        <v>39</v>
      </c>
      <c r="E369" s="1" t="str">
        <f>HYPERLINK("https://www.curriculumnacional.cl/614/w3-article-83493.html","Identificador 83493")</f>
        <v>Identificador 83493</v>
      </c>
    </row>
    <row r="370" spans="1:5">
      <c r="A370" t="s">
        <v>566</v>
      </c>
      <c r="B370" t="s">
        <v>567</v>
      </c>
      <c r="C370" t="s">
        <v>38</v>
      </c>
      <c r="D370" t="s">
        <v>39</v>
      </c>
      <c r="E370" s="1" t="str">
        <f>HYPERLINK("https://www.curriculumnacional.cl/614/w3-article-228200.html","Identificador 228200")</f>
        <v>Identificador 228200</v>
      </c>
    </row>
    <row r="371" spans="1:5">
      <c r="A371" t="s">
        <v>568</v>
      </c>
      <c r="B371" t="s">
        <v>569</v>
      </c>
      <c r="C371" t="s">
        <v>38</v>
      </c>
      <c r="D371" t="s">
        <v>39</v>
      </c>
      <c r="E371" s="1" t="str">
        <f>HYPERLINK("https://www.curriculumnacional.cl/614/w3-article-223857.html","Identificador 223857")</f>
        <v>Identificador 223857</v>
      </c>
    </row>
    <row r="372" spans="1:5">
      <c r="A372" t="s">
        <v>570</v>
      </c>
      <c r="B372" t="s">
        <v>571</v>
      </c>
      <c r="C372" t="s">
        <v>38</v>
      </c>
      <c r="D372" t="s">
        <v>39</v>
      </c>
      <c r="E372" s="1" t="str">
        <f>HYPERLINK("https://www.curriculumnacional.cl/614/w3-article-223858.html","Identificador 223858")</f>
        <v>Identificador 223858</v>
      </c>
    </row>
    <row r="373" spans="1:5">
      <c r="A373" t="s">
        <v>572</v>
      </c>
      <c r="B373" t="s">
        <v>138</v>
      </c>
      <c r="C373" t="s">
        <v>38</v>
      </c>
      <c r="D373" t="s">
        <v>39</v>
      </c>
      <c r="E373" s="1" t="str">
        <f>HYPERLINK("https://www.curriculumnacional.cl/614/w3-article-83601.html","Identificador 83601")</f>
        <v>Identificador 83601</v>
      </c>
    </row>
    <row r="374" spans="1:5">
      <c r="A374" t="s">
        <v>573</v>
      </c>
      <c r="B374" t="s">
        <v>574</v>
      </c>
      <c r="C374" t="s">
        <v>38</v>
      </c>
      <c r="D374" t="s">
        <v>39</v>
      </c>
      <c r="E374" s="1" t="str">
        <f>HYPERLINK("https://www.curriculumnacional.cl/614/w3-article-83502.html","Identificador 83502")</f>
        <v>Identificador 83502</v>
      </c>
    </row>
    <row r="375" spans="1:5">
      <c r="A375" t="s">
        <v>575</v>
      </c>
      <c r="B375" t="s">
        <v>138</v>
      </c>
      <c r="C375" t="s">
        <v>38</v>
      </c>
      <c r="D375" t="s">
        <v>39</v>
      </c>
      <c r="E375" s="1" t="str">
        <f>HYPERLINK("https://www.curriculumnacional.cl/614/w3-article-223859.html","Identificador 223859")</f>
        <v>Identificador 223859</v>
      </c>
    </row>
    <row r="376" spans="1:5">
      <c r="A376" t="s">
        <v>576</v>
      </c>
      <c r="B376" t="s">
        <v>138</v>
      </c>
      <c r="C376" t="s">
        <v>38</v>
      </c>
      <c r="D376" t="s">
        <v>39</v>
      </c>
      <c r="E376" s="1" t="str">
        <f>HYPERLINK("https://www.curriculumnacional.cl/614/w3-article-223860.html","Identificador 223860")</f>
        <v>Identificador 223860</v>
      </c>
    </row>
    <row r="377" spans="1:5">
      <c r="A377" t="s">
        <v>577</v>
      </c>
      <c r="B377" t="s">
        <v>138</v>
      </c>
      <c r="C377" t="s">
        <v>38</v>
      </c>
      <c r="D377" t="s">
        <v>39</v>
      </c>
      <c r="E377" s="1" t="str">
        <f>HYPERLINK("https://www.curriculumnacional.cl/614/w3-article-223861.html","Identificador 223861")</f>
        <v>Identificador 223861</v>
      </c>
    </row>
    <row r="378" spans="1:5">
      <c r="A378" t="s">
        <v>578</v>
      </c>
      <c r="B378" t="s">
        <v>579</v>
      </c>
      <c r="C378" t="s">
        <v>38</v>
      </c>
      <c r="D378" t="s">
        <v>44</v>
      </c>
      <c r="E378" s="1" t="str">
        <f>HYPERLINK("https://www.curriculumnacional.cl/614/w3-article-246577.html","Identificador 246577")</f>
        <v>Identificador 246577</v>
      </c>
    </row>
    <row r="379" spans="1:5">
      <c r="A379" t="s">
        <v>580</v>
      </c>
      <c r="B379" t="s">
        <v>193</v>
      </c>
      <c r="C379" t="s">
        <v>38</v>
      </c>
      <c r="D379" t="s">
        <v>198</v>
      </c>
      <c r="E379" s="1" t="str">
        <f>HYPERLINK("https://www.curriculumnacional.cl/614/w3-article-226162.html","Identificador 226162")</f>
        <v>Identificador 226162</v>
      </c>
    </row>
    <row r="380" spans="1:5">
      <c r="A380" t="s">
        <v>581</v>
      </c>
      <c r="B380" t="s">
        <v>582</v>
      </c>
      <c r="C380" t="s">
        <v>38</v>
      </c>
      <c r="D380" t="s">
        <v>44</v>
      </c>
      <c r="E380" s="1" t="str">
        <f>HYPERLINK("https://www.curriculumnacional.cl/614/w3-article-223862.html","Identificador 223862")</f>
        <v>Identificador 223862</v>
      </c>
    </row>
    <row r="381" spans="1:5">
      <c r="A381" t="s">
        <v>583</v>
      </c>
      <c r="B381" t="s">
        <v>359</v>
      </c>
      <c r="C381" t="s">
        <v>38</v>
      </c>
      <c r="D381" t="s">
        <v>44</v>
      </c>
      <c r="E381" s="1" t="str">
        <f>HYPERLINK("https://www.curriculumnacional.cl/614/w3-article-226547.html","Identificador 226547")</f>
        <v>Identificador 226547</v>
      </c>
    </row>
    <row r="382" spans="1:5">
      <c r="A382" t="s">
        <v>584</v>
      </c>
      <c r="B382" t="s">
        <v>542</v>
      </c>
      <c r="C382" t="s">
        <v>38</v>
      </c>
      <c r="D382" t="s">
        <v>44</v>
      </c>
      <c r="E382" s="1" t="str">
        <f>HYPERLINK("https://www.curriculumnacional.cl/614/w3-article-83618.html","Identificador 83618")</f>
        <v>Identificador 83618</v>
      </c>
    </row>
    <row r="383" spans="1:5">
      <c r="A383" t="s">
        <v>585</v>
      </c>
      <c r="B383" t="s">
        <v>326</v>
      </c>
      <c r="C383" t="s">
        <v>38</v>
      </c>
      <c r="D383" t="s">
        <v>39</v>
      </c>
      <c r="E383" s="1" t="str">
        <f>HYPERLINK("https://www.curriculumnacional.cl/614/w3-article-228221.html","Identificador 228221")</f>
        <v>Identificador 228221</v>
      </c>
    </row>
    <row r="384" spans="1:5">
      <c r="A384" t="s">
        <v>586</v>
      </c>
      <c r="B384" t="s">
        <v>416</v>
      </c>
      <c r="C384" t="s">
        <v>38</v>
      </c>
      <c r="D384" t="s">
        <v>39</v>
      </c>
      <c r="E384" s="1" t="str">
        <f>HYPERLINK("https://www.curriculumnacional.cl/614/w3-article-226620.html","Identificador 226620")</f>
        <v>Identificador 226620</v>
      </c>
    </row>
    <row r="385" spans="1:5">
      <c r="A385" t="s">
        <v>587</v>
      </c>
      <c r="B385" t="s">
        <v>588</v>
      </c>
      <c r="C385" t="s">
        <v>38</v>
      </c>
      <c r="D385" t="s">
        <v>39</v>
      </c>
      <c r="E385" s="1" t="str">
        <f>HYPERLINK("https://www.curriculumnacional.cl/614/w3-article-226523.html","Identificador 226523")</f>
        <v>Identificador 226523</v>
      </c>
    </row>
    <row r="386" spans="1:5">
      <c r="A386" t="s">
        <v>589</v>
      </c>
      <c r="B386" t="s">
        <v>416</v>
      </c>
      <c r="C386" t="s">
        <v>38</v>
      </c>
      <c r="D386" t="s">
        <v>39</v>
      </c>
      <c r="E386" s="1" t="str">
        <f>HYPERLINK("https://www.curriculumnacional.cl/614/w3-article-226621.html","Identificador 226621")</f>
        <v>Identificador 226621</v>
      </c>
    </row>
    <row r="387" spans="1:5">
      <c r="A387" t="s">
        <v>590</v>
      </c>
      <c r="B387" t="s">
        <v>530</v>
      </c>
      <c r="C387" t="s">
        <v>38</v>
      </c>
      <c r="D387" t="s">
        <v>39</v>
      </c>
      <c r="E387" s="1" t="str">
        <f>HYPERLINK("https://www.curriculumnacional.cl/614/w3-article-226597.html","Identificador 226597")</f>
        <v>Identificador 226597</v>
      </c>
    </row>
    <row r="388" spans="1:5">
      <c r="A388" t="s">
        <v>591</v>
      </c>
      <c r="B388" t="s">
        <v>293</v>
      </c>
      <c r="C388" t="s">
        <v>38</v>
      </c>
      <c r="D388" t="s">
        <v>39</v>
      </c>
      <c r="E388" s="1" t="str">
        <f>HYPERLINK("https://www.curriculumnacional.cl/614/w3-article-83595.html","Identificador 83595")</f>
        <v>Identificador 83595</v>
      </c>
    </row>
    <row r="389" spans="1:5">
      <c r="A389" t="s">
        <v>592</v>
      </c>
      <c r="B389" t="s">
        <v>593</v>
      </c>
      <c r="C389" t="s">
        <v>38</v>
      </c>
      <c r="D389" t="s">
        <v>39</v>
      </c>
      <c r="E389" s="1" t="str">
        <f>HYPERLINK("https://www.curriculumnacional.cl/614/w3-article-226548.html","Identificador 226548")</f>
        <v>Identificador 226548</v>
      </c>
    </row>
    <row r="390" spans="1:5">
      <c r="A390" t="s">
        <v>594</v>
      </c>
      <c r="B390" t="s">
        <v>278</v>
      </c>
      <c r="C390" t="s">
        <v>38</v>
      </c>
      <c r="D390" t="s">
        <v>39</v>
      </c>
      <c r="E390" s="1" t="str">
        <f>HYPERLINK("https://www.curriculumnacional.cl/614/w3-article-226139.html","Identificador 226139")</f>
        <v>Identificador 226139</v>
      </c>
    </row>
    <row r="391" spans="1:5">
      <c r="A391" t="s">
        <v>595</v>
      </c>
      <c r="B391" t="s">
        <v>361</v>
      </c>
      <c r="C391" t="s">
        <v>38</v>
      </c>
      <c r="D391" t="s">
        <v>44</v>
      </c>
      <c r="E391" s="1" t="str">
        <f>HYPERLINK("https://www.curriculumnacional.cl/614/w3-article-226163.html","Identificador 226163")</f>
        <v>Identificador 226163</v>
      </c>
    </row>
    <row r="392" spans="1:5">
      <c r="A392" t="s">
        <v>596</v>
      </c>
      <c r="B392" t="s">
        <v>597</v>
      </c>
      <c r="C392" t="s">
        <v>38</v>
      </c>
      <c r="D392" t="s">
        <v>44</v>
      </c>
      <c r="E392" s="1" t="str">
        <f>HYPERLINK("https://www.curriculumnacional.cl/614/w3-article-226549.html","Identificador 226549")</f>
        <v>Identificador 226549</v>
      </c>
    </row>
    <row r="393" spans="1:5">
      <c r="A393" t="s">
        <v>598</v>
      </c>
      <c r="B393" t="s">
        <v>599</v>
      </c>
      <c r="C393" t="s">
        <v>38</v>
      </c>
      <c r="D393" t="s">
        <v>39</v>
      </c>
      <c r="E393" s="1" t="str">
        <f>HYPERLINK("https://www.curriculumnacional.cl/614/w3-article-223863.html","Identificador 223863")</f>
        <v>Identificador 223863</v>
      </c>
    </row>
    <row r="394" spans="1:5">
      <c r="A394" t="s">
        <v>600</v>
      </c>
      <c r="B394" t="s">
        <v>146</v>
      </c>
      <c r="C394" t="s">
        <v>38</v>
      </c>
      <c r="D394" t="s">
        <v>39</v>
      </c>
      <c r="E394" s="1" t="str">
        <f>HYPERLINK("https://www.curriculumnacional.cl/614/w3-article-223864.html","Identificador 223864")</f>
        <v>Identificador 223864</v>
      </c>
    </row>
    <row r="395" spans="1:5">
      <c r="A395" t="s">
        <v>601</v>
      </c>
      <c r="B395" t="s">
        <v>146</v>
      </c>
      <c r="C395" t="s">
        <v>38</v>
      </c>
      <c r="D395" t="s">
        <v>39</v>
      </c>
      <c r="E395" s="1" t="str">
        <f>HYPERLINK("https://www.curriculumnacional.cl/614/w3-article-223865.html","Identificador 223865")</f>
        <v>Identificador 223865</v>
      </c>
    </row>
    <row r="396" spans="1:5">
      <c r="A396" t="s">
        <v>602</v>
      </c>
      <c r="B396" t="s">
        <v>336</v>
      </c>
      <c r="C396" t="s">
        <v>38</v>
      </c>
      <c r="D396" t="s">
        <v>44</v>
      </c>
      <c r="E396" s="1" t="str">
        <f>HYPERLINK("https://www.curriculumnacional.cl/614/w3-article-223866.html","Identificador 223866")</f>
        <v>Identificador 223866</v>
      </c>
    </row>
    <row r="397" spans="1:5">
      <c r="A397" t="s">
        <v>603</v>
      </c>
      <c r="B397" t="s">
        <v>418</v>
      </c>
      <c r="C397" t="s">
        <v>38</v>
      </c>
      <c r="D397" t="s">
        <v>44</v>
      </c>
      <c r="E397" s="1" t="str">
        <f>HYPERLINK("https://www.curriculumnacional.cl/614/w3-article-226550.html","Identificador 226550")</f>
        <v>Identificador 226550</v>
      </c>
    </row>
    <row r="398" spans="1:5">
      <c r="A398" t="s">
        <v>604</v>
      </c>
      <c r="B398" t="s">
        <v>605</v>
      </c>
      <c r="C398" t="s">
        <v>38</v>
      </c>
      <c r="D398" t="s">
        <v>39</v>
      </c>
      <c r="E398" s="1" t="str">
        <f>HYPERLINK("https://www.curriculumnacional.cl/614/w3-article-223867.html","Identificador 223867")</f>
        <v>Identificador 223867</v>
      </c>
    </row>
    <row r="399" spans="1:5">
      <c r="A399" t="s">
        <v>606</v>
      </c>
      <c r="B399" t="s">
        <v>217</v>
      </c>
      <c r="C399" t="s">
        <v>38</v>
      </c>
      <c r="D399" t="s">
        <v>44</v>
      </c>
      <c r="E399" s="1" t="str">
        <f>HYPERLINK("https://www.curriculumnacional.cl/614/w3-article-228282.html","Identificador 228282")</f>
        <v>Identificador 228282</v>
      </c>
    </row>
    <row r="400" spans="1:5">
      <c r="A400" t="s">
        <v>607</v>
      </c>
      <c r="B400" t="s">
        <v>608</v>
      </c>
      <c r="C400" t="s">
        <v>38</v>
      </c>
      <c r="D400" t="s">
        <v>39</v>
      </c>
      <c r="E400" s="1" t="str">
        <f>HYPERLINK("https://www.curriculumnacional.cl/614/w3-article-223868.html","Identificador 223868")</f>
        <v>Identificador 223868</v>
      </c>
    </row>
    <row r="401" spans="1:5">
      <c r="A401" t="s">
        <v>609</v>
      </c>
      <c r="B401" t="s">
        <v>610</v>
      </c>
      <c r="C401" t="s">
        <v>38</v>
      </c>
      <c r="D401" t="s">
        <v>44</v>
      </c>
      <c r="E401" s="1" t="str">
        <f>HYPERLINK("https://www.curriculumnacional.cl/614/w3-article-228217.html","Identificador 228217")</f>
        <v>Identificador 228217</v>
      </c>
    </row>
    <row r="402" spans="1:5">
      <c r="A402" t="s">
        <v>611</v>
      </c>
      <c r="B402" t="s">
        <v>258</v>
      </c>
      <c r="C402" t="s">
        <v>38</v>
      </c>
      <c r="D402" t="s">
        <v>39</v>
      </c>
      <c r="E402" s="1" t="str">
        <f>HYPERLINK("https://www.curriculumnacional.cl/614/w3-article-83677.html","Identificador 83677")</f>
        <v>Identificador 83677</v>
      </c>
    </row>
    <row r="403" spans="1:5">
      <c r="A403" t="s">
        <v>612</v>
      </c>
      <c r="B403" t="s">
        <v>518</v>
      </c>
      <c r="C403" t="s">
        <v>38</v>
      </c>
      <c r="D403" t="s">
        <v>44</v>
      </c>
      <c r="E403" s="1" t="str">
        <f>HYPERLINK("https://www.curriculumnacional.cl/614/w3-article-83533.html","Identificador 83533")</f>
        <v>Identificador 83533</v>
      </c>
    </row>
    <row r="404" spans="1:5">
      <c r="A404" t="s">
        <v>613</v>
      </c>
      <c r="B404" t="s">
        <v>154</v>
      </c>
      <c r="C404" t="s">
        <v>38</v>
      </c>
      <c r="D404" t="s">
        <v>44</v>
      </c>
      <c r="E404" s="1" t="str">
        <f>HYPERLINK("https://www.curriculumnacional.cl/614/w3-article-226598.html","Identificador 226598")</f>
        <v>Identificador 226598</v>
      </c>
    </row>
    <row r="405" spans="1:5">
      <c r="A405" t="s">
        <v>614</v>
      </c>
      <c r="B405" t="s">
        <v>615</v>
      </c>
      <c r="C405" t="s">
        <v>38</v>
      </c>
      <c r="D405" t="s">
        <v>44</v>
      </c>
      <c r="E405" s="1" t="str">
        <f>HYPERLINK("https://www.curriculumnacional.cl/614/w3-article-226551.html","Identificador 226551")</f>
        <v>Identificador 226551</v>
      </c>
    </row>
    <row r="406" spans="1:5">
      <c r="A406" t="s">
        <v>616</v>
      </c>
      <c r="B406" t="s">
        <v>617</v>
      </c>
      <c r="C406" t="s">
        <v>38</v>
      </c>
      <c r="D406" t="s">
        <v>39</v>
      </c>
      <c r="E406" s="1" t="str">
        <f>HYPERLINK("https://www.curriculumnacional.cl/614/w3-article-83520.html","Identificador 83520")</f>
        <v>Identificador 83520</v>
      </c>
    </row>
    <row r="407" spans="1:5">
      <c r="A407" t="s">
        <v>618</v>
      </c>
      <c r="B407" t="s">
        <v>619</v>
      </c>
      <c r="C407" t="s">
        <v>38</v>
      </c>
      <c r="D407" t="s">
        <v>39</v>
      </c>
      <c r="E407" s="1" t="str">
        <f>HYPERLINK("https://www.curriculumnacional.cl/614/w3-article-223869.html","Identificador 223869")</f>
        <v>Identificador 223869</v>
      </c>
    </row>
    <row r="408" spans="1:5">
      <c r="A408" t="s">
        <v>620</v>
      </c>
      <c r="B408" t="s">
        <v>621</v>
      </c>
      <c r="C408" t="s">
        <v>38</v>
      </c>
      <c r="D408" t="s">
        <v>39</v>
      </c>
      <c r="E408" s="1" t="str">
        <f>HYPERLINK("https://www.curriculumnacional.cl/614/w3-article-223432.html","Identificador 223432")</f>
        <v>Identificador 223432</v>
      </c>
    </row>
    <row r="409" spans="1:5">
      <c r="A409" t="s">
        <v>622</v>
      </c>
      <c r="B409" t="s">
        <v>623</v>
      </c>
      <c r="C409" t="s">
        <v>38</v>
      </c>
      <c r="D409" t="s">
        <v>39</v>
      </c>
      <c r="E409" s="1" t="str">
        <f>HYPERLINK("https://www.curriculumnacional.cl/614/w3-article-83639.html","Identificador 83639")</f>
        <v>Identificador 83639</v>
      </c>
    </row>
    <row r="410" spans="1:5">
      <c r="A410" t="s">
        <v>624</v>
      </c>
      <c r="B410" t="s">
        <v>217</v>
      </c>
      <c r="C410" t="s">
        <v>38</v>
      </c>
      <c r="D410" t="s">
        <v>44</v>
      </c>
      <c r="E410" s="1" t="str">
        <f>HYPERLINK("https://www.curriculumnacional.cl/614/w3-article-228275.html","Identificador 228275")</f>
        <v>Identificador 228275</v>
      </c>
    </row>
    <row r="411" spans="1:5">
      <c r="A411" t="s">
        <v>625</v>
      </c>
      <c r="B411" t="s">
        <v>217</v>
      </c>
      <c r="C411" t="s">
        <v>38</v>
      </c>
      <c r="D411" t="s">
        <v>44</v>
      </c>
      <c r="E411" s="1" t="str">
        <f>HYPERLINK("https://www.curriculumnacional.cl/614/w3-article-228277.html","Identificador 228277")</f>
        <v>Identificador 228277</v>
      </c>
    </row>
    <row r="412" spans="1:5">
      <c r="A412" t="s">
        <v>626</v>
      </c>
      <c r="B412" t="s">
        <v>518</v>
      </c>
      <c r="C412" t="s">
        <v>38</v>
      </c>
      <c r="D412" t="s">
        <v>39</v>
      </c>
      <c r="E412" s="1" t="str">
        <f>HYPERLINK("https://www.curriculumnacional.cl/614/w3-article-83534.html","Identificador 83534")</f>
        <v>Identificador 83534</v>
      </c>
    </row>
    <row r="413" spans="1:5">
      <c r="A413" t="s">
        <v>627</v>
      </c>
      <c r="B413" t="s">
        <v>258</v>
      </c>
      <c r="C413" t="s">
        <v>38</v>
      </c>
      <c r="D413" t="s">
        <v>39</v>
      </c>
      <c r="E413" s="1" t="str">
        <f>HYPERLINK("https://www.curriculumnacional.cl/614/w3-article-86568.html","Identificador 86568")</f>
        <v>Identificador 86568</v>
      </c>
    </row>
    <row r="414" spans="1:5">
      <c r="A414" t="s">
        <v>628</v>
      </c>
      <c r="B414" t="s">
        <v>237</v>
      </c>
      <c r="C414" t="s">
        <v>38</v>
      </c>
      <c r="D414" t="s">
        <v>39</v>
      </c>
      <c r="E414" s="1" t="str">
        <f>HYPERLINK("https://www.curriculumnacional.cl/614/w3-article-226189.html","Identificador 226189")</f>
        <v>Identificador 226189</v>
      </c>
    </row>
    <row r="415" spans="1:5">
      <c r="A415" t="s">
        <v>629</v>
      </c>
      <c r="B415" t="s">
        <v>361</v>
      </c>
      <c r="C415" t="s">
        <v>38</v>
      </c>
      <c r="D415" t="s">
        <v>44</v>
      </c>
      <c r="E415" s="1" t="str">
        <f>HYPERLINK("https://www.curriculumnacional.cl/614/w3-article-226552.html","Identificador 226552")</f>
        <v>Identificador 226552</v>
      </c>
    </row>
    <row r="416" spans="1:5">
      <c r="A416" t="s">
        <v>630</v>
      </c>
      <c r="B416" t="s">
        <v>83</v>
      </c>
      <c r="C416" t="s">
        <v>38</v>
      </c>
      <c r="D416" t="s">
        <v>39</v>
      </c>
      <c r="E416" s="1" t="str">
        <f>HYPERLINK("https://www.curriculumnacional.cl/614/w3-article-223870.html","Identificador 223870")</f>
        <v>Identificador 223870</v>
      </c>
    </row>
    <row r="417" spans="1:5">
      <c r="A417" t="s">
        <v>631</v>
      </c>
      <c r="B417" t="s">
        <v>632</v>
      </c>
      <c r="C417" t="s">
        <v>38</v>
      </c>
      <c r="D417" t="s">
        <v>39</v>
      </c>
      <c r="E417" s="1" t="str">
        <f>HYPERLINK("https://www.curriculumnacional.cl/614/w3-article-224665.html","Identificador 224665")</f>
        <v>Identificador 224665</v>
      </c>
    </row>
    <row r="418" spans="1:5">
      <c r="A418" t="s">
        <v>633</v>
      </c>
      <c r="B418" t="s">
        <v>634</v>
      </c>
      <c r="C418" t="s">
        <v>38</v>
      </c>
      <c r="D418" t="s">
        <v>39</v>
      </c>
      <c r="E418" s="1" t="str">
        <f>HYPERLINK("https://www.curriculumnacional.cl/614/w3-article-223871.html","Identificador 223871")</f>
        <v>Identificador 223871</v>
      </c>
    </row>
    <row r="419" spans="1:5">
      <c r="A419" t="s">
        <v>635</v>
      </c>
      <c r="B419" t="s">
        <v>636</v>
      </c>
      <c r="C419" t="s">
        <v>38</v>
      </c>
      <c r="D419" t="s">
        <v>44</v>
      </c>
      <c r="E419" s="1" t="str">
        <f>HYPERLINK("https://www.curriculumnacional.cl/614/w3-article-226553.html","Identificador 226553")</f>
        <v>Identificador 226553</v>
      </c>
    </row>
    <row r="420" spans="1:5">
      <c r="A420" t="s">
        <v>637</v>
      </c>
      <c r="B420" t="s">
        <v>83</v>
      </c>
      <c r="C420" t="s">
        <v>38</v>
      </c>
      <c r="D420" t="s">
        <v>39</v>
      </c>
      <c r="E420" s="1" t="str">
        <f>HYPERLINK("https://www.curriculumnacional.cl/614/w3-article-223872.html","Identificador 223872")</f>
        <v>Identificador 223872</v>
      </c>
    </row>
    <row r="421" spans="1:5">
      <c r="A421" t="s">
        <v>638</v>
      </c>
      <c r="B421" t="s">
        <v>639</v>
      </c>
      <c r="C421" t="s">
        <v>38</v>
      </c>
      <c r="D421" t="s">
        <v>39</v>
      </c>
      <c r="E421" s="1" t="str">
        <f>HYPERLINK("https://www.curriculumnacional.cl/614/w3-article-223873.html","Identificador 223873")</f>
        <v>Identificador 223873</v>
      </c>
    </row>
    <row r="422" spans="1:5">
      <c r="A422" t="s">
        <v>640</v>
      </c>
      <c r="B422" t="s">
        <v>416</v>
      </c>
      <c r="C422" t="s">
        <v>38</v>
      </c>
      <c r="D422" t="s">
        <v>39</v>
      </c>
      <c r="E422" s="1" t="str">
        <f>HYPERLINK("https://www.curriculumnacional.cl/614/w3-article-83621.html","Identificador 83621")</f>
        <v>Identificador 83621</v>
      </c>
    </row>
    <row r="423" spans="1:5">
      <c r="A423" t="s">
        <v>641</v>
      </c>
      <c r="B423" t="s">
        <v>320</v>
      </c>
      <c r="C423" t="s">
        <v>38</v>
      </c>
      <c r="D423" t="s">
        <v>39</v>
      </c>
      <c r="E423" s="1" t="str">
        <f>HYPERLINK("https://www.curriculumnacional.cl/614/w3-article-223874.html","Identificador 223874")</f>
        <v>Identificador 223874</v>
      </c>
    </row>
    <row r="424" spans="1:5">
      <c r="A424" t="s">
        <v>642</v>
      </c>
      <c r="B424" t="s">
        <v>146</v>
      </c>
      <c r="C424" t="s">
        <v>38</v>
      </c>
      <c r="D424" t="s">
        <v>39</v>
      </c>
      <c r="E424" s="1" t="str">
        <f>HYPERLINK("https://www.curriculumnacional.cl/614/w3-article-223875.html","Identificador 223875")</f>
        <v>Identificador 223875</v>
      </c>
    </row>
    <row r="425" spans="1:5">
      <c r="A425" t="s">
        <v>643</v>
      </c>
      <c r="B425" t="s">
        <v>644</v>
      </c>
      <c r="C425" t="s">
        <v>38</v>
      </c>
      <c r="D425" t="s">
        <v>44</v>
      </c>
      <c r="E425" s="1" t="str">
        <f>HYPERLINK("https://www.curriculumnacional.cl/614/w3-article-226622.html","Identificador 226622")</f>
        <v>Identificador 226622</v>
      </c>
    </row>
    <row r="426" spans="1:5">
      <c r="A426" t="s">
        <v>645</v>
      </c>
      <c r="B426" t="s">
        <v>646</v>
      </c>
      <c r="C426" t="s">
        <v>38</v>
      </c>
      <c r="D426" t="s">
        <v>39</v>
      </c>
      <c r="E426" s="1" t="str">
        <f>HYPERLINK("https://www.curriculumnacional.cl/614/w3-article-83567.html","Identificador 83567")</f>
        <v>Identificador 83567</v>
      </c>
    </row>
    <row r="427" spans="1:5">
      <c r="A427" t="s">
        <v>647</v>
      </c>
      <c r="B427" t="s">
        <v>217</v>
      </c>
      <c r="C427" t="s">
        <v>38</v>
      </c>
      <c r="D427" t="s">
        <v>44</v>
      </c>
      <c r="E427" s="1" t="str">
        <f>HYPERLINK("https://www.curriculumnacional.cl/614/w3-article-228283.html","Identificador 228283")</f>
        <v>Identificador 228283</v>
      </c>
    </row>
    <row r="428" spans="1:5">
      <c r="A428" t="s">
        <v>648</v>
      </c>
      <c r="B428" t="s">
        <v>649</v>
      </c>
      <c r="C428" t="s">
        <v>38</v>
      </c>
      <c r="D428" t="s">
        <v>39</v>
      </c>
      <c r="E428" s="1" t="str">
        <f>HYPERLINK("https://www.curriculumnacional.cl/614/w3-article-223877.html","Identificador 223877")</f>
        <v>Identificador 223877</v>
      </c>
    </row>
    <row r="429" spans="1:5">
      <c r="A429" t="s">
        <v>650</v>
      </c>
      <c r="B429" t="s">
        <v>567</v>
      </c>
      <c r="C429" t="s">
        <v>38</v>
      </c>
      <c r="D429" t="s">
        <v>44</v>
      </c>
      <c r="E429" s="1" t="str">
        <f>HYPERLINK("https://www.curriculumnacional.cl/614/w3-article-226554.html","Identificador 226554")</f>
        <v>Identificador 226554</v>
      </c>
    </row>
    <row r="430" spans="1:5">
      <c r="A430" t="s">
        <v>651</v>
      </c>
      <c r="B430" t="s">
        <v>278</v>
      </c>
      <c r="C430" t="s">
        <v>38</v>
      </c>
      <c r="D430" t="s">
        <v>39</v>
      </c>
      <c r="E430" s="1" t="str">
        <f>HYPERLINK("https://www.curriculumnacional.cl/614/w3-article-226140.html","Identificador 226140")</f>
        <v>Identificador 226140</v>
      </c>
    </row>
    <row r="431" spans="1:5">
      <c r="A431" t="s">
        <v>652</v>
      </c>
      <c r="B431" t="s">
        <v>336</v>
      </c>
      <c r="C431" t="s">
        <v>38</v>
      </c>
      <c r="D431" t="s">
        <v>44</v>
      </c>
      <c r="E431" s="1" t="str">
        <f>HYPERLINK("https://www.curriculumnacional.cl/614/w3-article-224666.html","Identificador 224666")</f>
        <v>Identificador 224666</v>
      </c>
    </row>
    <row r="432" spans="1:5">
      <c r="A432" t="s">
        <v>653</v>
      </c>
      <c r="B432" t="s">
        <v>654</v>
      </c>
      <c r="C432" t="s">
        <v>38</v>
      </c>
      <c r="D432" t="s">
        <v>39</v>
      </c>
      <c r="E432" s="1" t="str">
        <f>HYPERLINK("https://www.curriculumnacional.cl/614/w3-article-224654.html","Identificador 224654")</f>
        <v>Identificador 224654</v>
      </c>
    </row>
    <row r="433" spans="1:5">
      <c r="A433" t="s">
        <v>655</v>
      </c>
      <c r="B433" t="s">
        <v>182</v>
      </c>
      <c r="C433" t="s">
        <v>38</v>
      </c>
      <c r="D433" t="s">
        <v>39</v>
      </c>
      <c r="E433" s="1" t="str">
        <f>HYPERLINK("https://www.curriculumnacional.cl/614/w3-article-223878.html","Identificador 223878")</f>
        <v>Identificador 223878</v>
      </c>
    </row>
    <row r="434" spans="1:5">
      <c r="A434" t="s">
        <v>656</v>
      </c>
      <c r="B434" t="s">
        <v>253</v>
      </c>
      <c r="C434" t="s">
        <v>38</v>
      </c>
      <c r="D434" t="s">
        <v>39</v>
      </c>
      <c r="E434" s="1" t="str">
        <f>HYPERLINK("https://www.curriculumnacional.cl/614/w3-article-226114.html","Identificador 226114")</f>
        <v>Identificador 226114</v>
      </c>
    </row>
    <row r="435" spans="1:5">
      <c r="A435" t="s">
        <v>657</v>
      </c>
      <c r="B435" t="s">
        <v>658</v>
      </c>
      <c r="C435" t="s">
        <v>38</v>
      </c>
      <c r="D435" t="s">
        <v>44</v>
      </c>
      <c r="E435" s="1" t="str">
        <f>HYPERLINK("https://www.curriculumnacional.cl/614/w3-article-226555.html","Identificador 226555")</f>
        <v>Identificador 226555</v>
      </c>
    </row>
    <row r="436" spans="1:5">
      <c r="A436" t="s">
        <v>659</v>
      </c>
      <c r="B436" t="s">
        <v>237</v>
      </c>
      <c r="C436" t="s">
        <v>38</v>
      </c>
      <c r="D436" t="s">
        <v>44</v>
      </c>
      <c r="E436" s="1" t="str">
        <f>HYPERLINK("https://www.curriculumnacional.cl/614/w3-article-228201.html","Identificador 228201")</f>
        <v>Identificador 228201</v>
      </c>
    </row>
    <row r="437" spans="1:5">
      <c r="A437" t="s">
        <v>660</v>
      </c>
      <c r="B437" t="s">
        <v>661</v>
      </c>
      <c r="C437" t="s">
        <v>38</v>
      </c>
      <c r="D437" t="s">
        <v>44</v>
      </c>
      <c r="E437" s="1" t="str">
        <f>HYPERLINK("https://www.curriculumnacional.cl/614/w3-article-226556.html","Identificador 226556")</f>
        <v>Identificador 226556</v>
      </c>
    </row>
    <row r="438" spans="1:5">
      <c r="A438" t="s">
        <v>662</v>
      </c>
      <c r="B438" t="s">
        <v>255</v>
      </c>
      <c r="C438" t="s">
        <v>38</v>
      </c>
      <c r="D438" t="s">
        <v>39</v>
      </c>
      <c r="E438" s="1" t="str">
        <f>HYPERLINK("https://www.curriculumnacional.cl/614/w3-article-83664.html","Identificador 83664")</f>
        <v>Identificador 83664</v>
      </c>
    </row>
    <row r="439" spans="1:5">
      <c r="A439" t="s">
        <v>663</v>
      </c>
      <c r="B439" t="s">
        <v>237</v>
      </c>
      <c r="C439" t="s">
        <v>38</v>
      </c>
      <c r="D439" t="s">
        <v>39</v>
      </c>
      <c r="E439" s="1" t="str">
        <f>HYPERLINK("https://www.curriculumnacional.cl/614/w3-article-224646.html","Identificador 224646")</f>
        <v>Identificador 224646</v>
      </c>
    </row>
    <row r="440" spans="1:5">
      <c r="A440" t="s">
        <v>664</v>
      </c>
      <c r="B440" t="s">
        <v>665</v>
      </c>
      <c r="C440" t="s">
        <v>38</v>
      </c>
      <c r="D440" t="s">
        <v>44</v>
      </c>
      <c r="E440" s="1" t="str">
        <f>HYPERLINK("https://www.curriculumnacional.cl/614/w3-article-226164.html","Identificador 226164")</f>
        <v>Identificador 226164</v>
      </c>
    </row>
    <row r="441" spans="1:5">
      <c r="A441" t="s">
        <v>666</v>
      </c>
      <c r="B441" t="s">
        <v>217</v>
      </c>
      <c r="C441" t="s">
        <v>38</v>
      </c>
      <c r="D441" t="s">
        <v>44</v>
      </c>
      <c r="E441" s="1" t="str">
        <f>HYPERLINK("https://www.curriculumnacional.cl/614/w3-article-228276.html","Identificador 228276")</f>
        <v>Identificador 228276</v>
      </c>
    </row>
    <row r="442" spans="1:5">
      <c r="A442" t="s">
        <v>667</v>
      </c>
      <c r="B442" t="s">
        <v>144</v>
      </c>
      <c r="C442" t="s">
        <v>38</v>
      </c>
      <c r="D442" t="s">
        <v>131</v>
      </c>
      <c r="E442" s="1" t="str">
        <f>HYPERLINK("https://www.curriculumnacional.cl/614/w3-article-260085.html","Identificador 260085")</f>
        <v>Identificador 260085</v>
      </c>
    </row>
    <row r="443" spans="1:5">
      <c r="A443" t="s">
        <v>668</v>
      </c>
      <c r="B443" t="s">
        <v>146</v>
      </c>
      <c r="C443" t="s">
        <v>38</v>
      </c>
      <c r="D443" t="s">
        <v>39</v>
      </c>
      <c r="E443" s="1" t="str">
        <f>HYPERLINK("https://www.curriculumnacional.cl/614/w3-article-223880.html","Identificador 223880")</f>
        <v>Identificador 223880</v>
      </c>
    </row>
    <row r="444" spans="1:5">
      <c r="A444" t="s">
        <v>669</v>
      </c>
      <c r="B444" t="s">
        <v>278</v>
      </c>
      <c r="C444" t="s">
        <v>38</v>
      </c>
      <c r="D444" t="s">
        <v>39</v>
      </c>
      <c r="E444" s="1" t="str">
        <f>HYPERLINK("https://www.curriculumnacional.cl/614/w3-article-226141.html","Identificador 226141")</f>
        <v>Identificador 226141</v>
      </c>
    </row>
    <row r="445" spans="1:5">
      <c r="A445" t="s">
        <v>670</v>
      </c>
      <c r="B445" t="s">
        <v>237</v>
      </c>
      <c r="C445" t="s">
        <v>38</v>
      </c>
      <c r="D445" t="s">
        <v>39</v>
      </c>
      <c r="E445" s="1" t="str">
        <f>HYPERLINK("https://www.curriculumnacional.cl/614/w3-article-224620.html","Identificador 224620")</f>
        <v>Identificador 224620</v>
      </c>
    </row>
    <row r="446" spans="1:5">
      <c r="A446" t="s">
        <v>671</v>
      </c>
      <c r="B446" t="s">
        <v>253</v>
      </c>
      <c r="C446" t="s">
        <v>38</v>
      </c>
      <c r="D446" t="s">
        <v>39</v>
      </c>
      <c r="E446" s="1" t="str">
        <f>HYPERLINK("https://www.curriculumnacional.cl/614/w3-article-226115.html","Identificador 226115")</f>
        <v>Identificador 226115</v>
      </c>
    </row>
    <row r="447" spans="1:5">
      <c r="A447" t="s">
        <v>672</v>
      </c>
      <c r="B447" t="s">
        <v>632</v>
      </c>
      <c r="C447" t="s">
        <v>38</v>
      </c>
      <c r="D447" t="s">
        <v>39</v>
      </c>
      <c r="E447" s="1" t="str">
        <f>HYPERLINK("https://www.curriculumnacional.cl/614/w3-article-224667.html","Identificador 224667")</f>
        <v>Identificador 224667</v>
      </c>
    </row>
    <row r="448" spans="1:5">
      <c r="A448" t="s">
        <v>673</v>
      </c>
      <c r="B448" t="s">
        <v>674</v>
      </c>
      <c r="C448" t="s">
        <v>38</v>
      </c>
      <c r="D448" t="s">
        <v>39</v>
      </c>
      <c r="E448" s="1" t="str">
        <f>HYPERLINK("https://www.curriculumnacional.cl/614/w3-article-83546.html","Identificador 83546")</f>
        <v>Identificador 83546</v>
      </c>
    </row>
    <row r="449" spans="1:5">
      <c r="A449" t="s">
        <v>675</v>
      </c>
      <c r="B449" t="s">
        <v>676</v>
      </c>
      <c r="C449" t="s">
        <v>38</v>
      </c>
      <c r="D449" t="s">
        <v>44</v>
      </c>
      <c r="E449" s="1" t="str">
        <f>HYPERLINK("https://www.curriculumnacional.cl/614/w3-article-226639.html","Identificador 226639")</f>
        <v>Identificador 226639</v>
      </c>
    </row>
    <row r="450" spans="1:5">
      <c r="A450" t="s">
        <v>675</v>
      </c>
      <c r="B450" t="s">
        <v>677</v>
      </c>
      <c r="C450" t="s">
        <v>38</v>
      </c>
      <c r="D450" t="s">
        <v>44</v>
      </c>
      <c r="E450" s="1" t="str">
        <f>HYPERLINK("https://www.curriculumnacional.cl/614/w3-article-223881.html","Identificador 223881")</f>
        <v>Identificador 223881</v>
      </c>
    </row>
    <row r="451" spans="1:5">
      <c r="A451" t="s">
        <v>678</v>
      </c>
      <c r="B451" t="s">
        <v>679</v>
      </c>
      <c r="C451" t="s">
        <v>38</v>
      </c>
      <c r="D451" t="s">
        <v>44</v>
      </c>
      <c r="E451" s="1" t="str">
        <f>HYPERLINK("https://www.curriculumnacional.cl/614/w3-article-223882.html","Identificador 223882")</f>
        <v>Identificador 223882</v>
      </c>
    </row>
    <row r="452" spans="1:5">
      <c r="A452" t="s">
        <v>680</v>
      </c>
      <c r="B452" t="s">
        <v>681</v>
      </c>
      <c r="C452" t="s">
        <v>38</v>
      </c>
      <c r="D452" t="s">
        <v>198</v>
      </c>
      <c r="E452" s="1" t="str">
        <f>HYPERLINK("https://www.curriculumnacional.cl/614/w3-article-226609.html","Identificador 226609")</f>
        <v>Identificador 226609</v>
      </c>
    </row>
    <row r="453" spans="1:5">
      <c r="A453" t="s">
        <v>682</v>
      </c>
      <c r="B453" t="s">
        <v>683</v>
      </c>
      <c r="C453" t="s">
        <v>38</v>
      </c>
      <c r="D453" t="s">
        <v>39</v>
      </c>
      <c r="E453" s="1" t="str">
        <f>HYPERLINK("https://www.curriculumnacional.cl/614/w3-article-223883.html","Identificador 223883")</f>
        <v>Identificador 223883</v>
      </c>
    </row>
    <row r="454" spans="1:5">
      <c r="A454" t="s">
        <v>684</v>
      </c>
      <c r="B454" t="s">
        <v>683</v>
      </c>
      <c r="C454" t="s">
        <v>38</v>
      </c>
      <c r="D454" t="s">
        <v>39</v>
      </c>
      <c r="E454" s="1" t="str">
        <f>HYPERLINK("https://www.curriculumnacional.cl/614/w3-article-223884.html","Identificador 223884")</f>
        <v>Identificador 223884</v>
      </c>
    </row>
    <row r="455" spans="1:5">
      <c r="A455" t="s">
        <v>685</v>
      </c>
      <c r="B455" t="s">
        <v>278</v>
      </c>
      <c r="C455" t="s">
        <v>38</v>
      </c>
      <c r="D455" t="s">
        <v>39</v>
      </c>
      <c r="E455" s="1" t="str">
        <f>HYPERLINK("https://www.curriculumnacional.cl/614/w3-article-226142.html","Identificador 226142")</f>
        <v>Identificador 226142</v>
      </c>
    </row>
    <row r="456" spans="1:5">
      <c r="A456" t="s">
        <v>686</v>
      </c>
      <c r="B456" t="s">
        <v>687</v>
      </c>
      <c r="C456" t="s">
        <v>38</v>
      </c>
      <c r="D456" t="s">
        <v>39</v>
      </c>
      <c r="E456" s="1" t="str">
        <f>HYPERLINK("https://www.curriculumnacional.cl/614/w3-article-223885.html","Identificador 223885")</f>
        <v>Identificador 223885</v>
      </c>
    </row>
    <row r="457" spans="1:5">
      <c r="A457" t="s">
        <v>688</v>
      </c>
      <c r="B457" t="s">
        <v>689</v>
      </c>
      <c r="C457" t="s">
        <v>38</v>
      </c>
      <c r="D457" t="s">
        <v>39</v>
      </c>
      <c r="E457" s="1" t="str">
        <f>HYPERLINK("https://www.curriculumnacional.cl/614/w3-article-223887.html","Identificador 223887")</f>
        <v>Identificador 223887</v>
      </c>
    </row>
    <row r="458" spans="1:5">
      <c r="A458" t="s">
        <v>690</v>
      </c>
      <c r="B458" t="s">
        <v>691</v>
      </c>
      <c r="C458" t="s">
        <v>38</v>
      </c>
      <c r="D458" t="s">
        <v>131</v>
      </c>
      <c r="E458" s="1" t="str">
        <f>HYPERLINK("https://www.curriculumnacional.cl/614/w3-article-246616.html","Identificador 246616")</f>
        <v>Identificador 246616</v>
      </c>
    </row>
    <row r="459" spans="1:5">
      <c r="A459" t="s">
        <v>692</v>
      </c>
      <c r="B459" t="s">
        <v>248</v>
      </c>
      <c r="C459" t="s">
        <v>38</v>
      </c>
      <c r="D459" t="s">
        <v>39</v>
      </c>
      <c r="E459" s="1" t="str">
        <f>HYPERLINK("https://www.curriculumnacional.cl/614/w3-article-223891.html","Identificador 223891")</f>
        <v>Identificador 223891</v>
      </c>
    </row>
    <row r="460" spans="1:5">
      <c r="A460" t="s">
        <v>693</v>
      </c>
      <c r="B460" t="s">
        <v>694</v>
      </c>
      <c r="C460" t="s">
        <v>38</v>
      </c>
      <c r="D460" t="s">
        <v>39</v>
      </c>
      <c r="E460" s="1" t="str">
        <f>HYPERLINK("https://www.curriculumnacional.cl/614/w3-article-83657.html","Identificador 83657")</f>
        <v>Identificador 83657</v>
      </c>
    </row>
    <row r="461" spans="1:5">
      <c r="A461" t="s">
        <v>695</v>
      </c>
      <c r="B461" t="s">
        <v>696</v>
      </c>
      <c r="C461" t="s">
        <v>38</v>
      </c>
      <c r="D461" t="s">
        <v>198</v>
      </c>
      <c r="E461" s="1" t="str">
        <f>HYPERLINK("https://www.curriculumnacional.cl/614/w3-article-226521.html","Identificador 226521")</f>
        <v>Identificador 226521</v>
      </c>
    </row>
    <row r="462" spans="1:5">
      <c r="A462" t="s">
        <v>697</v>
      </c>
      <c r="B462" t="s">
        <v>698</v>
      </c>
      <c r="C462" t="s">
        <v>38</v>
      </c>
      <c r="D462" t="s">
        <v>198</v>
      </c>
      <c r="E462" s="1" t="str">
        <f>HYPERLINK("https://www.curriculumnacional.cl/614/w3-article-228090.html","Identificador 228090")</f>
        <v>Identificador 228090</v>
      </c>
    </row>
    <row r="463" spans="1:5">
      <c r="A463" t="s">
        <v>699</v>
      </c>
      <c r="B463" t="s">
        <v>698</v>
      </c>
      <c r="C463" t="s">
        <v>38</v>
      </c>
      <c r="D463" t="s">
        <v>198</v>
      </c>
      <c r="E463" s="1" t="str">
        <f>HYPERLINK("https://www.curriculumnacional.cl/614/w3-article-228092.html","Identificador 228092")</f>
        <v>Identificador 228092</v>
      </c>
    </row>
    <row r="464" spans="1:5">
      <c r="A464" t="s">
        <v>700</v>
      </c>
      <c r="B464" t="s">
        <v>698</v>
      </c>
      <c r="C464" t="s">
        <v>38</v>
      </c>
      <c r="D464" t="s">
        <v>198</v>
      </c>
      <c r="E464" s="1" t="str">
        <f>HYPERLINK("https://www.curriculumnacional.cl/614/w3-article-228093.html","Identificador 228093")</f>
        <v>Identificador 228093</v>
      </c>
    </row>
    <row r="465" spans="1:5">
      <c r="A465" t="s">
        <v>701</v>
      </c>
      <c r="B465" t="s">
        <v>698</v>
      </c>
      <c r="C465" t="s">
        <v>38</v>
      </c>
      <c r="D465" t="s">
        <v>198</v>
      </c>
      <c r="E465" s="1" t="str">
        <f>HYPERLINK("https://www.curriculumnacional.cl/614/w3-article-228094.html","Identificador 228094")</f>
        <v>Identificador 228094</v>
      </c>
    </row>
    <row r="466" spans="1:5">
      <c r="A466" t="s">
        <v>702</v>
      </c>
      <c r="B466" t="s">
        <v>698</v>
      </c>
      <c r="C466" t="s">
        <v>38</v>
      </c>
      <c r="D466" t="s">
        <v>198</v>
      </c>
      <c r="E466" s="1" t="str">
        <f>HYPERLINK("https://www.curriculumnacional.cl/614/w3-article-228091.html","Identificador 228091")</f>
        <v>Identificador 228091</v>
      </c>
    </row>
    <row r="467" spans="1:5">
      <c r="A467" t="s">
        <v>703</v>
      </c>
      <c r="B467" t="s">
        <v>704</v>
      </c>
      <c r="C467" t="s">
        <v>38</v>
      </c>
      <c r="D467" t="s">
        <v>198</v>
      </c>
      <c r="E467" s="1" t="str">
        <f>HYPERLINK("https://www.curriculumnacional.cl/614/w3-article-228100.html","Identificador 228100")</f>
        <v>Identificador 228100</v>
      </c>
    </row>
    <row r="468" spans="1:5">
      <c r="A468" t="s">
        <v>705</v>
      </c>
      <c r="B468" t="s">
        <v>372</v>
      </c>
      <c r="C468" t="s">
        <v>38</v>
      </c>
      <c r="D468" t="s">
        <v>39</v>
      </c>
      <c r="E468" s="1" t="str">
        <f>HYPERLINK("https://www.curriculumnacional.cl/614/w3-article-223892.html","Identificador 223892")</f>
        <v>Identificador 223892</v>
      </c>
    </row>
    <row r="469" spans="1:5">
      <c r="A469" t="s">
        <v>706</v>
      </c>
      <c r="B469" t="s">
        <v>707</v>
      </c>
      <c r="C469" t="s">
        <v>38</v>
      </c>
      <c r="D469" t="s">
        <v>39</v>
      </c>
      <c r="E469" s="1" t="str">
        <f>HYPERLINK("https://www.curriculumnacional.cl/614/w3-article-223893.html","Identificador 223893")</f>
        <v>Identificador 223893</v>
      </c>
    </row>
    <row r="470" spans="1:5">
      <c r="A470" t="s">
        <v>708</v>
      </c>
      <c r="B470" t="s">
        <v>150</v>
      </c>
      <c r="C470" t="s">
        <v>38</v>
      </c>
      <c r="D470" t="s">
        <v>131</v>
      </c>
      <c r="E470" s="1" t="str">
        <f>HYPERLINK("https://www.curriculumnacional.cl/614/w3-article-228213.html","Identificador 228213")</f>
        <v>Identificador 228213</v>
      </c>
    </row>
    <row r="471" spans="1:5">
      <c r="A471" t="s">
        <v>709</v>
      </c>
      <c r="B471" t="s">
        <v>150</v>
      </c>
      <c r="C471" t="s">
        <v>38</v>
      </c>
      <c r="D471" t="s">
        <v>131</v>
      </c>
      <c r="E471" s="1" t="str">
        <f>HYPERLINK("https://www.curriculumnacional.cl/614/w3-article-228209.html","Identificador 228209")</f>
        <v>Identificador 228209</v>
      </c>
    </row>
    <row r="472" spans="1:5">
      <c r="A472" t="s">
        <v>710</v>
      </c>
      <c r="B472" t="s">
        <v>150</v>
      </c>
      <c r="C472" t="s">
        <v>38</v>
      </c>
      <c r="D472" t="s">
        <v>44</v>
      </c>
      <c r="E472" s="1" t="str">
        <f>HYPERLINK("https://www.curriculumnacional.cl/614/w3-article-228216.html","Identificador 228216")</f>
        <v>Identificador 228216</v>
      </c>
    </row>
    <row r="473" spans="1:5">
      <c r="A473" t="s">
        <v>711</v>
      </c>
      <c r="B473" t="s">
        <v>712</v>
      </c>
      <c r="C473" t="s">
        <v>38</v>
      </c>
      <c r="D473" t="s">
        <v>131</v>
      </c>
      <c r="E473" s="1" t="str">
        <f>HYPERLINK("https://www.curriculumnacional.cl/614/w3-article-228206.html","Identificador 228206")</f>
        <v>Identificador 228206</v>
      </c>
    </row>
    <row r="474" spans="1:5">
      <c r="A474" t="s">
        <v>713</v>
      </c>
      <c r="B474" t="s">
        <v>712</v>
      </c>
      <c r="C474" t="s">
        <v>38</v>
      </c>
      <c r="D474" t="s">
        <v>131</v>
      </c>
      <c r="E474" s="1" t="str">
        <f>HYPERLINK("https://www.curriculumnacional.cl/614/w3-article-228207.html","Identificador 228207")</f>
        <v>Identificador 228207</v>
      </c>
    </row>
    <row r="475" spans="1:5">
      <c r="A475" t="s">
        <v>714</v>
      </c>
      <c r="B475" t="s">
        <v>150</v>
      </c>
      <c r="C475" t="s">
        <v>38</v>
      </c>
      <c r="D475" t="s">
        <v>198</v>
      </c>
      <c r="E475" s="1" t="str">
        <f>HYPERLINK("https://www.curriculumnacional.cl/614/w3-article-228214.html","Identificador 228214")</f>
        <v>Identificador 228214</v>
      </c>
    </row>
    <row r="476" spans="1:5">
      <c r="A476" t="s">
        <v>715</v>
      </c>
      <c r="B476" t="s">
        <v>244</v>
      </c>
      <c r="C476" t="s">
        <v>38</v>
      </c>
      <c r="D476" t="s">
        <v>131</v>
      </c>
      <c r="E476" s="1" t="str">
        <f>HYPERLINK("https://www.curriculumnacional.cl/614/w3-article-83550.html","Identificador 83550")</f>
        <v>Identificador 83550</v>
      </c>
    </row>
    <row r="477" spans="1:5">
      <c r="A477" t="s">
        <v>716</v>
      </c>
      <c r="B477" t="s">
        <v>244</v>
      </c>
      <c r="C477" t="s">
        <v>38</v>
      </c>
      <c r="D477" t="s">
        <v>131</v>
      </c>
      <c r="E477" s="1" t="str">
        <f>HYPERLINK("https://www.curriculumnacional.cl/614/w3-article-83551.html","Identificador 83551")</f>
        <v>Identificador 83551</v>
      </c>
    </row>
    <row r="478" spans="1:5">
      <c r="A478" t="s">
        <v>717</v>
      </c>
      <c r="B478" t="s">
        <v>718</v>
      </c>
      <c r="C478" t="s">
        <v>38</v>
      </c>
      <c r="D478" t="s">
        <v>198</v>
      </c>
      <c r="E478" s="1" t="str">
        <f>HYPERLINK("https://www.curriculumnacional.cl/614/w3-article-228262.html","Identificador 228262")</f>
        <v>Identificador 228262</v>
      </c>
    </row>
    <row r="479" spans="1:5">
      <c r="A479" t="s">
        <v>719</v>
      </c>
      <c r="B479" t="s">
        <v>720</v>
      </c>
      <c r="C479" t="s">
        <v>38</v>
      </c>
      <c r="D479" t="s">
        <v>44</v>
      </c>
      <c r="E479" s="1" t="str">
        <f>HYPERLINK("https://www.curriculumnacional.cl/614/w3-article-226557.html","Identificador 226557")</f>
        <v>Identificador 226557</v>
      </c>
    </row>
    <row r="480" spans="1:5">
      <c r="A480" t="s">
        <v>721</v>
      </c>
      <c r="B480" t="s">
        <v>722</v>
      </c>
      <c r="C480" t="s">
        <v>38</v>
      </c>
      <c r="D480" t="s">
        <v>39</v>
      </c>
      <c r="E480" s="1" t="str">
        <f>HYPERLINK("https://www.curriculumnacional.cl/614/w3-article-228121.html","Identificador 228121")</f>
        <v>Identificador 228121</v>
      </c>
    </row>
    <row r="481" spans="1:5">
      <c r="A481" t="s">
        <v>723</v>
      </c>
      <c r="B481" t="s">
        <v>722</v>
      </c>
      <c r="C481" t="s">
        <v>38</v>
      </c>
      <c r="D481" t="s">
        <v>39</v>
      </c>
      <c r="E481" s="1" t="str">
        <f>HYPERLINK("https://www.curriculumnacional.cl/614/w3-article-223894.html","Identificador 223894")</f>
        <v>Identificador 223894</v>
      </c>
    </row>
    <row r="482" spans="1:5">
      <c r="A482" t="s">
        <v>724</v>
      </c>
      <c r="B482" t="s">
        <v>725</v>
      </c>
      <c r="C482" t="s">
        <v>38</v>
      </c>
      <c r="D482" t="s">
        <v>44</v>
      </c>
      <c r="E482" s="1" t="str">
        <f>HYPERLINK("https://www.curriculumnacional.cl/614/w3-article-226558.html","Identificador 226558")</f>
        <v>Identificador 226558</v>
      </c>
    </row>
    <row r="483" spans="1:5">
      <c r="A483" t="s">
        <v>726</v>
      </c>
      <c r="B483" t="s">
        <v>372</v>
      </c>
      <c r="C483" t="s">
        <v>38</v>
      </c>
      <c r="D483" t="s">
        <v>39</v>
      </c>
      <c r="E483" s="1" t="str">
        <f>HYPERLINK("https://www.curriculumnacional.cl/614/w3-article-223895.html","Identificador 223895")</f>
        <v>Identificador 223895</v>
      </c>
    </row>
    <row r="484" spans="1:5">
      <c r="A484" t="s">
        <v>727</v>
      </c>
      <c r="B484" t="s">
        <v>728</v>
      </c>
      <c r="C484" t="s">
        <v>38</v>
      </c>
      <c r="D484" t="s">
        <v>39</v>
      </c>
      <c r="E484" s="1" t="str">
        <f>HYPERLINK("https://www.curriculumnacional.cl/614/w3-article-223896.html","Identificador 223896")</f>
        <v>Identificador 223896</v>
      </c>
    </row>
    <row r="485" spans="1:5">
      <c r="A485" t="s">
        <v>729</v>
      </c>
      <c r="B485" t="s">
        <v>728</v>
      </c>
      <c r="C485" t="s">
        <v>38</v>
      </c>
      <c r="D485" t="s">
        <v>39</v>
      </c>
      <c r="E485" s="1" t="str">
        <f>HYPERLINK("https://www.curriculumnacional.cl/614/w3-article-223897.html","Identificador 223897")</f>
        <v>Identificador 223897</v>
      </c>
    </row>
    <row r="486" spans="1:5">
      <c r="A486" t="s">
        <v>730</v>
      </c>
      <c r="B486" t="s">
        <v>728</v>
      </c>
      <c r="C486" t="s">
        <v>38</v>
      </c>
      <c r="D486" t="s">
        <v>39</v>
      </c>
      <c r="E486" s="1" t="str">
        <f>HYPERLINK("https://www.curriculumnacional.cl/614/w3-article-223898.html","Identificador 223898")</f>
        <v>Identificador 223898</v>
      </c>
    </row>
    <row r="487" spans="1:5">
      <c r="A487" t="s">
        <v>731</v>
      </c>
      <c r="B487" t="s">
        <v>728</v>
      </c>
      <c r="C487" t="s">
        <v>38</v>
      </c>
      <c r="D487" t="s">
        <v>39</v>
      </c>
      <c r="E487" s="1" t="str">
        <f>HYPERLINK("https://www.curriculumnacional.cl/614/w3-article-223899.html","Identificador 223899")</f>
        <v>Identificador 223899</v>
      </c>
    </row>
    <row r="488" spans="1:5">
      <c r="A488" t="s">
        <v>732</v>
      </c>
      <c r="B488" t="s">
        <v>728</v>
      </c>
      <c r="C488" t="s">
        <v>38</v>
      </c>
      <c r="D488" t="s">
        <v>39</v>
      </c>
      <c r="E488" s="1" t="str">
        <f>HYPERLINK("https://www.curriculumnacional.cl/614/w3-article-223900.html","Identificador 223900")</f>
        <v>Identificador 223900</v>
      </c>
    </row>
    <row r="489" spans="1:5">
      <c r="A489" t="s">
        <v>733</v>
      </c>
      <c r="B489" t="s">
        <v>734</v>
      </c>
      <c r="C489" t="s">
        <v>38</v>
      </c>
      <c r="D489" t="s">
        <v>39</v>
      </c>
      <c r="E489" s="1" t="str">
        <f>HYPERLINK("https://www.curriculumnacional.cl/614/w3-article-224630.html","Identificador 224630")</f>
        <v>Identificador 224630</v>
      </c>
    </row>
    <row r="490" spans="1:5">
      <c r="A490" t="s">
        <v>735</v>
      </c>
      <c r="B490" t="s">
        <v>734</v>
      </c>
      <c r="C490" t="s">
        <v>38</v>
      </c>
      <c r="D490" t="s">
        <v>39</v>
      </c>
      <c r="E490" s="1" t="str">
        <f>HYPERLINK("https://www.curriculumnacional.cl/614/w3-article-224631.html","Identificador 224631")</f>
        <v>Identificador 224631</v>
      </c>
    </row>
    <row r="491" spans="1:5">
      <c r="A491" t="s">
        <v>736</v>
      </c>
      <c r="B491" t="s">
        <v>734</v>
      </c>
      <c r="C491" t="s">
        <v>38</v>
      </c>
      <c r="D491" t="s">
        <v>39</v>
      </c>
      <c r="E491" s="1" t="str">
        <f>HYPERLINK("https://www.curriculumnacional.cl/614/w3-article-224640.html","Identificador 224640")</f>
        <v>Identificador 224640</v>
      </c>
    </row>
    <row r="492" spans="1:5">
      <c r="A492" t="s">
        <v>737</v>
      </c>
      <c r="B492" t="s">
        <v>734</v>
      </c>
      <c r="C492" t="s">
        <v>38</v>
      </c>
      <c r="D492" t="s">
        <v>39</v>
      </c>
      <c r="E492" s="1" t="str">
        <f>HYPERLINK("https://www.curriculumnacional.cl/614/w3-article-224652.html","Identificador 224652")</f>
        <v>Identificador 224652</v>
      </c>
    </row>
    <row r="493" spans="1:5">
      <c r="A493" t="s">
        <v>738</v>
      </c>
      <c r="B493" t="s">
        <v>734</v>
      </c>
      <c r="C493" t="s">
        <v>38</v>
      </c>
      <c r="D493" t="s">
        <v>39</v>
      </c>
      <c r="E493" s="1" t="str">
        <f>HYPERLINK("https://www.curriculumnacional.cl/614/w3-article-224639.html","Identificador 224639")</f>
        <v>Identificador 224639</v>
      </c>
    </row>
    <row r="494" spans="1:5">
      <c r="A494" t="s">
        <v>739</v>
      </c>
      <c r="B494" t="s">
        <v>740</v>
      </c>
      <c r="C494" t="s">
        <v>38</v>
      </c>
      <c r="D494" t="s">
        <v>39</v>
      </c>
      <c r="E494" s="1" t="str">
        <f>HYPERLINK("https://www.curriculumnacional.cl/614/w3-article-83491.html","Identificador 83491")</f>
        <v>Identificador 83491</v>
      </c>
    </row>
    <row r="495" spans="1:5">
      <c r="A495" t="s">
        <v>741</v>
      </c>
      <c r="B495" t="s">
        <v>742</v>
      </c>
      <c r="C495" t="s">
        <v>38</v>
      </c>
      <c r="D495" t="s">
        <v>39</v>
      </c>
      <c r="E495" s="1" t="str">
        <f>HYPERLINK("https://www.curriculumnacional.cl/614/w3-article-224632.html","Identificador 224632")</f>
        <v>Identificador 224632</v>
      </c>
    </row>
    <row r="496" spans="1:5">
      <c r="A496" t="s">
        <v>743</v>
      </c>
      <c r="B496" t="s">
        <v>11</v>
      </c>
      <c r="C496" t="s">
        <v>38</v>
      </c>
      <c r="D496" t="s">
        <v>44</v>
      </c>
      <c r="E496" s="1" t="str">
        <f>HYPERLINK("https://www.curriculumnacional.cl/614/w3-article-253871.html","Identificador 253871")</f>
        <v>Identificador 253871</v>
      </c>
    </row>
    <row r="497" spans="1:5">
      <c r="A497" t="s">
        <v>744</v>
      </c>
      <c r="B497" t="s">
        <v>745</v>
      </c>
      <c r="C497" t="s">
        <v>38</v>
      </c>
      <c r="D497" t="s">
        <v>44</v>
      </c>
      <c r="E497" s="1" t="str">
        <f>HYPERLINK("https://www.curriculumnacional.cl/614/w3-article-226599.html","Identificador 226599")</f>
        <v>Identificador 226599</v>
      </c>
    </row>
    <row r="498" spans="1:5">
      <c r="A498" t="s">
        <v>746</v>
      </c>
      <c r="B498" t="s">
        <v>747</v>
      </c>
      <c r="C498" t="s">
        <v>38</v>
      </c>
      <c r="D498" t="s">
        <v>39</v>
      </c>
      <c r="E498" s="1" t="str">
        <f>HYPERLINK("https://www.curriculumnacional.cl/614/w3-article-223901.html","Identificador 223901")</f>
        <v>Identificador 223901</v>
      </c>
    </row>
    <row r="499" spans="1:5">
      <c r="A499" t="s">
        <v>748</v>
      </c>
      <c r="B499" t="s">
        <v>322</v>
      </c>
      <c r="C499" t="s">
        <v>38</v>
      </c>
      <c r="D499" t="s">
        <v>44</v>
      </c>
      <c r="E499" s="1" t="str">
        <f>HYPERLINK("https://www.curriculumnacional.cl/614/w3-article-223902.html","Identificador 223902")</f>
        <v>Identificador 223902</v>
      </c>
    </row>
    <row r="500" spans="1:5">
      <c r="A500" t="s">
        <v>749</v>
      </c>
      <c r="B500" t="s">
        <v>750</v>
      </c>
      <c r="C500" t="s">
        <v>38</v>
      </c>
      <c r="D500" t="s">
        <v>39</v>
      </c>
      <c r="E500" s="1" t="str">
        <f>HYPERLINK("https://www.curriculumnacional.cl/614/w3-article-223903.html","Identificador 223903")</f>
        <v>Identificador 223903</v>
      </c>
    </row>
    <row r="501" spans="1:5">
      <c r="A501" t="s">
        <v>751</v>
      </c>
      <c r="B501" t="s">
        <v>518</v>
      </c>
      <c r="C501" t="s">
        <v>38</v>
      </c>
      <c r="D501" t="s">
        <v>39</v>
      </c>
      <c r="E501" s="1" t="str">
        <f>HYPERLINK("https://www.curriculumnacional.cl/614/w3-article-83535.html","Identificador 83535")</f>
        <v>Identificador 83535</v>
      </c>
    </row>
    <row r="502" spans="1:5">
      <c r="A502" t="s">
        <v>752</v>
      </c>
      <c r="B502" t="s">
        <v>753</v>
      </c>
      <c r="C502" t="s">
        <v>38</v>
      </c>
      <c r="D502" t="s">
        <v>198</v>
      </c>
      <c r="E502" s="1" t="str">
        <f>HYPERLINK("https://www.curriculumnacional.cl/614/w3-article-226623.html","Identificador 226623")</f>
        <v>Identificador 226623</v>
      </c>
    </row>
    <row r="503" spans="1:5">
      <c r="A503" t="s">
        <v>754</v>
      </c>
      <c r="B503" t="s">
        <v>755</v>
      </c>
      <c r="C503" t="s">
        <v>38</v>
      </c>
      <c r="D503" t="s">
        <v>39</v>
      </c>
      <c r="E503" s="1" t="str">
        <f>HYPERLINK("https://www.curriculumnacional.cl/614/w3-article-223904.html","Identificador 223904")</f>
        <v>Identificador 223904</v>
      </c>
    </row>
    <row r="504" spans="1:5">
      <c r="A504" t="s">
        <v>756</v>
      </c>
      <c r="B504" t="s">
        <v>757</v>
      </c>
      <c r="C504" t="s">
        <v>38</v>
      </c>
      <c r="D504" t="s">
        <v>39</v>
      </c>
      <c r="E504" s="1" t="str">
        <f>HYPERLINK("https://www.curriculumnacional.cl/614/w3-article-83654.html","Identificador 83654")</f>
        <v>Identificador 83654</v>
      </c>
    </row>
    <row r="505" spans="1:5">
      <c r="A505" t="s">
        <v>758</v>
      </c>
      <c r="B505" t="s">
        <v>617</v>
      </c>
      <c r="C505" t="s">
        <v>38</v>
      </c>
      <c r="D505" t="s">
        <v>39</v>
      </c>
      <c r="E505" s="1" t="str">
        <f>HYPERLINK("https://www.curriculumnacional.cl/614/w3-article-226190.html","Identificador 226190")</f>
        <v>Identificador 226190</v>
      </c>
    </row>
    <row r="506" spans="1:5">
      <c r="A506" t="s">
        <v>759</v>
      </c>
      <c r="B506" t="s">
        <v>361</v>
      </c>
      <c r="C506" t="s">
        <v>38</v>
      </c>
      <c r="D506" t="s">
        <v>44</v>
      </c>
      <c r="E506" s="1" t="str">
        <f>HYPERLINK("https://www.curriculumnacional.cl/614/w3-article-226165.html","Identificador 226165")</f>
        <v>Identificador 226165</v>
      </c>
    </row>
    <row r="507" spans="1:5">
      <c r="A507" t="s">
        <v>760</v>
      </c>
      <c r="B507" t="s">
        <v>761</v>
      </c>
      <c r="C507" t="s">
        <v>38</v>
      </c>
      <c r="D507" t="s">
        <v>44</v>
      </c>
      <c r="E507" s="1" t="str">
        <f>HYPERLINK("https://www.curriculumnacional.cl/614/w3-article-226166.html","Identificador 226166")</f>
        <v>Identificador 226166</v>
      </c>
    </row>
    <row r="508" spans="1:5">
      <c r="A508" t="s">
        <v>762</v>
      </c>
      <c r="B508" t="s">
        <v>740</v>
      </c>
      <c r="C508" t="s">
        <v>38</v>
      </c>
      <c r="D508" t="s">
        <v>39</v>
      </c>
      <c r="E508" s="1" t="str">
        <f>HYPERLINK("https://www.curriculumnacional.cl/614/w3-article-83492.html","Identificador 83492")</f>
        <v>Identificador 83492</v>
      </c>
    </row>
    <row r="509" spans="1:5">
      <c r="A509" t="s">
        <v>763</v>
      </c>
      <c r="B509" t="s">
        <v>217</v>
      </c>
      <c r="C509" t="s">
        <v>38</v>
      </c>
      <c r="D509" t="s">
        <v>44</v>
      </c>
      <c r="E509" s="1" t="str">
        <f>HYPERLINK("https://www.curriculumnacional.cl/614/w3-article-228278.html","Identificador 228278")</f>
        <v>Identificador 228278</v>
      </c>
    </row>
    <row r="510" spans="1:5">
      <c r="A510" t="s">
        <v>764</v>
      </c>
      <c r="B510" t="s">
        <v>233</v>
      </c>
      <c r="C510" t="s">
        <v>38</v>
      </c>
      <c r="D510" t="s">
        <v>198</v>
      </c>
      <c r="E510" s="1" t="str">
        <f>HYPERLINK("https://www.curriculumnacional.cl/614/w3-article-228311.html","Identificador 228311")</f>
        <v>Identificador 228311</v>
      </c>
    </row>
    <row r="511" spans="1:5">
      <c r="A511" t="s">
        <v>765</v>
      </c>
      <c r="B511" t="s">
        <v>766</v>
      </c>
      <c r="C511" t="s">
        <v>38</v>
      </c>
      <c r="D511" t="s">
        <v>39</v>
      </c>
      <c r="E511" s="1" t="str">
        <f>HYPERLINK("https://www.curriculumnacional.cl/614/w3-article-223905.html","Identificador 223905")</f>
        <v>Identificador 223905</v>
      </c>
    </row>
    <row r="512" spans="1:5">
      <c r="A512" t="s">
        <v>767</v>
      </c>
      <c r="B512" t="s">
        <v>615</v>
      </c>
      <c r="C512" t="s">
        <v>38</v>
      </c>
      <c r="D512" t="s">
        <v>44</v>
      </c>
      <c r="E512" s="1" t="str">
        <f>HYPERLINK("https://www.curriculumnacional.cl/614/w3-article-226559.html","Identificador 226559")</f>
        <v>Identificador 226559</v>
      </c>
    </row>
    <row r="513" spans="1:5">
      <c r="A513" t="s">
        <v>768</v>
      </c>
      <c r="B513" t="s">
        <v>769</v>
      </c>
      <c r="C513" t="s">
        <v>38</v>
      </c>
      <c r="D513" t="s">
        <v>39</v>
      </c>
      <c r="E513" s="1" t="str">
        <f>HYPERLINK("https://www.curriculumnacional.cl/614/w3-article-226134.html","Identificador 226134")</f>
        <v>Identificador 226134</v>
      </c>
    </row>
    <row r="514" spans="1:5">
      <c r="A514" t="s">
        <v>768</v>
      </c>
      <c r="B514" t="s">
        <v>770</v>
      </c>
      <c r="C514" t="s">
        <v>38</v>
      </c>
      <c r="D514" t="s">
        <v>39</v>
      </c>
      <c r="E514" s="1" t="str">
        <f>HYPERLINK("https://www.curriculumnacional.cl/614/w3-article-224668.html","Identificador 224668")</f>
        <v>Identificador 224668</v>
      </c>
    </row>
    <row r="515" spans="1:5">
      <c r="A515" t="s">
        <v>771</v>
      </c>
      <c r="B515" t="s">
        <v>772</v>
      </c>
      <c r="C515" t="s">
        <v>38</v>
      </c>
      <c r="D515" t="s">
        <v>39</v>
      </c>
      <c r="E515" s="1" t="str">
        <f>HYPERLINK("https://www.curriculumnacional.cl/614/w3-article-83626.html","Identificador 83626")</f>
        <v>Identificador 83626</v>
      </c>
    </row>
    <row r="516" spans="1:5">
      <c r="A516" t="s">
        <v>773</v>
      </c>
      <c r="B516" t="s">
        <v>258</v>
      </c>
      <c r="C516" t="s">
        <v>38</v>
      </c>
      <c r="D516" t="s">
        <v>39</v>
      </c>
      <c r="E516" s="1" t="str">
        <f>HYPERLINK("https://www.curriculumnacional.cl/614/w3-article-86569.html","Identificador 86569")</f>
        <v>Identificador 86569</v>
      </c>
    </row>
    <row r="517" spans="1:5">
      <c r="A517" t="s">
        <v>774</v>
      </c>
      <c r="B517" t="s">
        <v>775</v>
      </c>
      <c r="C517" t="s">
        <v>38</v>
      </c>
      <c r="D517" t="s">
        <v>39</v>
      </c>
      <c r="E517" s="1" t="str">
        <f>HYPERLINK("https://www.curriculumnacional.cl/614/w3-article-226624.html","Identificador 226624")</f>
        <v>Identificador 226624</v>
      </c>
    </row>
    <row r="518" spans="1:5">
      <c r="A518" t="s">
        <v>776</v>
      </c>
      <c r="B518" t="s">
        <v>777</v>
      </c>
      <c r="C518" t="s">
        <v>38</v>
      </c>
      <c r="D518" t="s">
        <v>39</v>
      </c>
      <c r="E518" s="1" t="str">
        <f>HYPERLINK("https://www.curriculumnacional.cl/614/w3-article-223906.html","Identificador 223906")</f>
        <v>Identificador 223906</v>
      </c>
    </row>
    <row r="519" spans="1:5">
      <c r="A519" t="s">
        <v>778</v>
      </c>
      <c r="B519" t="s">
        <v>336</v>
      </c>
      <c r="C519" t="s">
        <v>38</v>
      </c>
      <c r="D519" t="s">
        <v>44</v>
      </c>
      <c r="E519" s="1" t="str">
        <f>HYPERLINK("https://www.curriculumnacional.cl/614/w3-article-223907.html","Identificador 223907")</f>
        <v>Identificador 223907</v>
      </c>
    </row>
    <row r="520" spans="1:5">
      <c r="A520" t="s">
        <v>779</v>
      </c>
      <c r="B520" t="s">
        <v>237</v>
      </c>
      <c r="C520" t="s">
        <v>38</v>
      </c>
      <c r="D520" t="s">
        <v>39</v>
      </c>
      <c r="E520" s="1" t="str">
        <f>HYPERLINK("https://www.curriculumnacional.cl/614/w3-article-224658.html","Identificador 224658")</f>
        <v>Identificador 224658</v>
      </c>
    </row>
    <row r="521" spans="1:5">
      <c r="A521" t="s">
        <v>780</v>
      </c>
      <c r="B521" t="s">
        <v>258</v>
      </c>
      <c r="C521" t="s">
        <v>38</v>
      </c>
      <c r="D521" t="s">
        <v>39</v>
      </c>
      <c r="E521" s="1" t="str">
        <f>HYPERLINK("https://www.curriculumnacional.cl/614/w3-article-226625.html","Identificador 226625")</f>
        <v>Identificador 226625</v>
      </c>
    </row>
    <row r="522" spans="1:5">
      <c r="A522" t="s">
        <v>781</v>
      </c>
      <c r="B522" t="s">
        <v>268</v>
      </c>
      <c r="C522" t="s">
        <v>38</v>
      </c>
      <c r="D522" t="s">
        <v>39</v>
      </c>
      <c r="E522" s="1" t="str">
        <f>HYPERLINK("https://www.curriculumnacional.cl/614/w3-article-223908.html","Identificador 223908")</f>
        <v>Identificador 223908</v>
      </c>
    </row>
    <row r="523" spans="1:5">
      <c r="A523" t="s">
        <v>782</v>
      </c>
      <c r="B523" t="s">
        <v>681</v>
      </c>
      <c r="C523" t="s">
        <v>38</v>
      </c>
      <c r="D523" t="s">
        <v>198</v>
      </c>
      <c r="E523" s="1" t="str">
        <f>HYPERLINK("https://www.curriculumnacional.cl/614/w3-article-226608.html","Identificador 226608")</f>
        <v>Identificador 226608</v>
      </c>
    </row>
    <row r="524" spans="1:5">
      <c r="A524" t="s">
        <v>783</v>
      </c>
      <c r="B524" t="s">
        <v>617</v>
      </c>
      <c r="C524" t="s">
        <v>38</v>
      </c>
      <c r="D524" t="s">
        <v>39</v>
      </c>
      <c r="E524" s="1" t="str">
        <f>HYPERLINK("https://www.curriculumnacional.cl/614/w3-article-83521.html","Identificador 83521")</f>
        <v>Identificador 83521</v>
      </c>
    </row>
    <row r="525" spans="1:5">
      <c r="A525" t="s">
        <v>784</v>
      </c>
      <c r="B525" t="s">
        <v>785</v>
      </c>
      <c r="C525" t="s">
        <v>38</v>
      </c>
      <c r="D525" t="s">
        <v>39</v>
      </c>
      <c r="E525" s="1" t="str">
        <f>HYPERLINK("https://www.curriculumnacional.cl/614/w3-article-83501.html","Identificador 83501")</f>
        <v>Identificador 83501</v>
      </c>
    </row>
    <row r="526" spans="1:5">
      <c r="A526" t="s">
        <v>786</v>
      </c>
      <c r="B526" t="s">
        <v>615</v>
      </c>
      <c r="C526" t="s">
        <v>38</v>
      </c>
      <c r="D526" t="s">
        <v>44</v>
      </c>
      <c r="E526" s="1" t="str">
        <f>HYPERLINK("https://www.curriculumnacional.cl/614/w3-article-226560.html","Identificador 226560")</f>
        <v>Identificador 226560</v>
      </c>
    </row>
    <row r="527" spans="1:5">
      <c r="A527" t="s">
        <v>787</v>
      </c>
      <c r="B527" t="s">
        <v>540</v>
      </c>
      <c r="C527" t="s">
        <v>38</v>
      </c>
      <c r="D527" t="s">
        <v>44</v>
      </c>
      <c r="E527" s="1" t="str">
        <f>HYPERLINK("https://www.curriculumnacional.cl/614/w3-article-228070.html","Identificador 228070")</f>
        <v>Identificador 228070</v>
      </c>
    </row>
    <row r="528" spans="1:5">
      <c r="A528" t="s">
        <v>788</v>
      </c>
      <c r="B528" t="s">
        <v>253</v>
      </c>
      <c r="C528" t="s">
        <v>38</v>
      </c>
      <c r="D528" t="s">
        <v>39</v>
      </c>
      <c r="E528" s="1" t="str">
        <f>HYPERLINK("https://www.curriculumnacional.cl/614/w3-article-226121.html","Identificador 226121")</f>
        <v>Identificador 226121</v>
      </c>
    </row>
    <row r="529" spans="1:5">
      <c r="A529" t="s">
        <v>789</v>
      </c>
      <c r="B529" t="s">
        <v>339</v>
      </c>
      <c r="C529" t="s">
        <v>38</v>
      </c>
      <c r="D529" t="s">
        <v>39</v>
      </c>
      <c r="E529" s="1" t="str">
        <f>HYPERLINK("https://www.curriculumnacional.cl/614/w3-article-224649.html","Identificador 224649")</f>
        <v>Identificador 224649</v>
      </c>
    </row>
    <row r="530" spans="1:5">
      <c r="A530" t="s">
        <v>790</v>
      </c>
      <c r="B530" t="s">
        <v>791</v>
      </c>
      <c r="C530" t="s">
        <v>38</v>
      </c>
      <c r="D530" t="s">
        <v>39</v>
      </c>
      <c r="E530" s="1" t="str">
        <f>HYPERLINK("https://www.curriculumnacional.cl/614/w3-article-223910.html","Identificador 223910")</f>
        <v>Identificador 223910</v>
      </c>
    </row>
    <row r="531" spans="1:5">
      <c r="A531" t="s">
        <v>792</v>
      </c>
      <c r="B531" t="s">
        <v>473</v>
      </c>
      <c r="C531" t="s">
        <v>38</v>
      </c>
      <c r="D531" t="s">
        <v>39</v>
      </c>
      <c r="E531" s="1" t="str">
        <f>HYPERLINK("https://www.curriculumnacional.cl/614/w3-article-83540.html","Identificador 83540")</f>
        <v>Identificador 83540</v>
      </c>
    </row>
    <row r="532" spans="1:5">
      <c r="A532" t="s">
        <v>793</v>
      </c>
      <c r="B532" t="s">
        <v>794</v>
      </c>
      <c r="C532" t="s">
        <v>38</v>
      </c>
      <c r="D532" t="s">
        <v>39</v>
      </c>
      <c r="E532" s="1" t="str">
        <f>HYPERLINK("https://www.curriculumnacional.cl/614/w3-article-83650.html","Identificador 83650")</f>
        <v>Identificador 83650</v>
      </c>
    </row>
    <row r="533" spans="1:5">
      <c r="A533" t="s">
        <v>795</v>
      </c>
      <c r="B533" t="s">
        <v>146</v>
      </c>
      <c r="C533" t="s">
        <v>38</v>
      </c>
      <c r="D533" t="s">
        <v>39</v>
      </c>
      <c r="E533" s="1" t="str">
        <f>HYPERLINK("https://www.curriculumnacional.cl/614/w3-article-223911.html","Identificador 223911")</f>
        <v>Identificador 223911</v>
      </c>
    </row>
    <row r="534" spans="1:5">
      <c r="A534" t="s">
        <v>796</v>
      </c>
      <c r="B534" t="s">
        <v>518</v>
      </c>
      <c r="C534" t="s">
        <v>38</v>
      </c>
      <c r="D534" t="s">
        <v>39</v>
      </c>
      <c r="E534" s="1" t="str">
        <f>HYPERLINK("https://www.curriculumnacional.cl/614/w3-article-83536.html","Identificador 83536")</f>
        <v>Identificador 83536</v>
      </c>
    </row>
    <row r="535" spans="1:5">
      <c r="A535" t="s">
        <v>797</v>
      </c>
      <c r="B535" t="s">
        <v>253</v>
      </c>
      <c r="C535" t="s">
        <v>38</v>
      </c>
      <c r="D535" t="s">
        <v>39</v>
      </c>
      <c r="E535" s="1" t="str">
        <f>HYPERLINK("https://www.curriculumnacional.cl/614/w3-article-226116.html","Identificador 226116")</f>
        <v>Identificador 226116</v>
      </c>
    </row>
    <row r="536" spans="1:5">
      <c r="A536" t="s">
        <v>798</v>
      </c>
      <c r="B536" t="s">
        <v>336</v>
      </c>
      <c r="C536" t="s">
        <v>38</v>
      </c>
      <c r="D536" t="s">
        <v>44</v>
      </c>
      <c r="E536" s="1" t="str">
        <f>HYPERLINK("https://www.curriculumnacional.cl/614/w3-article-223912.html","Identificador 223912")</f>
        <v>Identificador 223912</v>
      </c>
    </row>
    <row r="537" spans="1:5">
      <c r="A537" t="s">
        <v>799</v>
      </c>
      <c r="B537" t="s">
        <v>339</v>
      </c>
      <c r="C537" t="s">
        <v>38</v>
      </c>
      <c r="D537" t="s">
        <v>44</v>
      </c>
      <c r="E537" s="1" t="str">
        <f>HYPERLINK("https://www.curriculumnacional.cl/614/w3-article-226561.html","Identificador 226561")</f>
        <v>Identificador 226561</v>
      </c>
    </row>
    <row r="538" spans="1:5">
      <c r="A538" t="s">
        <v>800</v>
      </c>
      <c r="B538" t="s">
        <v>801</v>
      </c>
      <c r="C538" t="s">
        <v>38</v>
      </c>
      <c r="D538" t="s">
        <v>39</v>
      </c>
      <c r="E538" s="1" t="str">
        <f>HYPERLINK("https://www.curriculumnacional.cl/614/w3-article-223913.html","Identificador 223913")</f>
        <v>Identificador 223913</v>
      </c>
    </row>
    <row r="539" spans="1:5">
      <c r="A539" t="s">
        <v>802</v>
      </c>
      <c r="B539" t="s">
        <v>646</v>
      </c>
      <c r="C539" t="s">
        <v>38</v>
      </c>
      <c r="D539" t="s">
        <v>39</v>
      </c>
      <c r="E539" s="1" t="str">
        <f>HYPERLINK("https://www.curriculumnacional.cl/614/w3-article-83578.html","Identificador 83578")</f>
        <v>Identificador 83578</v>
      </c>
    </row>
    <row r="540" spans="1:5">
      <c r="A540" t="s">
        <v>803</v>
      </c>
      <c r="B540" t="s">
        <v>804</v>
      </c>
      <c r="C540" t="s">
        <v>38</v>
      </c>
      <c r="D540" t="s">
        <v>39</v>
      </c>
      <c r="E540" s="1" t="str">
        <f>HYPERLINK("https://www.curriculumnacional.cl/614/w3-article-226191.html","Identificador 226191")</f>
        <v>Identificador 226191</v>
      </c>
    </row>
    <row r="541" spans="1:5">
      <c r="A541" t="s">
        <v>805</v>
      </c>
      <c r="B541" t="s">
        <v>806</v>
      </c>
      <c r="C541" t="s">
        <v>38</v>
      </c>
      <c r="D541" t="s">
        <v>39</v>
      </c>
      <c r="E541" s="1" t="str">
        <f>HYPERLINK("https://www.curriculumnacional.cl/614/w3-article-223914.html","Identificador 223914")</f>
        <v>Identificador 223914</v>
      </c>
    </row>
    <row r="542" spans="1:5">
      <c r="A542" t="s">
        <v>807</v>
      </c>
      <c r="B542" t="s">
        <v>794</v>
      </c>
      <c r="C542" t="s">
        <v>38</v>
      </c>
      <c r="D542" t="s">
        <v>39</v>
      </c>
      <c r="E542" s="1" t="str">
        <f>HYPERLINK("https://www.curriculumnacional.cl/614/w3-article-83651.html","Identificador 83651")</f>
        <v>Identificador 83651</v>
      </c>
    </row>
    <row r="543" spans="1:5">
      <c r="A543" t="s">
        <v>808</v>
      </c>
      <c r="B543" t="s">
        <v>542</v>
      </c>
      <c r="C543" t="s">
        <v>38</v>
      </c>
      <c r="D543" t="s">
        <v>44</v>
      </c>
      <c r="E543" s="1" t="str">
        <f>HYPERLINK("https://www.curriculumnacional.cl/614/w3-article-83619.html","Identificador 83619")</f>
        <v>Identificador 83619</v>
      </c>
    </row>
    <row r="544" spans="1:5">
      <c r="A544" t="s">
        <v>809</v>
      </c>
      <c r="B544" t="s">
        <v>138</v>
      </c>
      <c r="C544" t="s">
        <v>38</v>
      </c>
      <c r="D544" t="s">
        <v>44</v>
      </c>
      <c r="E544" s="1" t="str">
        <f>HYPERLINK("https://www.curriculumnacional.cl/614/w3-article-226167.html","Identificador 226167")</f>
        <v>Identificador 226167</v>
      </c>
    </row>
    <row r="545" spans="1:5">
      <c r="A545" t="s">
        <v>810</v>
      </c>
      <c r="B545" t="s">
        <v>547</v>
      </c>
      <c r="C545" t="s">
        <v>38</v>
      </c>
      <c r="D545" t="s">
        <v>39</v>
      </c>
      <c r="E545" s="1" t="str">
        <f>HYPERLINK("https://www.curriculumnacional.cl/614/w3-article-226192.html","Identificador 226192")</f>
        <v>Identificador 226192</v>
      </c>
    </row>
    <row r="546" spans="1:5">
      <c r="A546" t="s">
        <v>811</v>
      </c>
      <c r="B546" t="s">
        <v>341</v>
      </c>
      <c r="C546" t="s">
        <v>38</v>
      </c>
      <c r="D546" t="s">
        <v>198</v>
      </c>
      <c r="E546" s="1" t="str">
        <f>HYPERLINK("https://www.curriculumnacional.cl/614/w3-article-226168.html","Identificador 226168")</f>
        <v>Identificador 226168</v>
      </c>
    </row>
    <row r="547" spans="1:5">
      <c r="A547" t="s">
        <v>812</v>
      </c>
      <c r="B547" t="s">
        <v>813</v>
      </c>
      <c r="C547" t="s">
        <v>38</v>
      </c>
      <c r="D547" t="s">
        <v>44</v>
      </c>
      <c r="E547" s="1" t="str">
        <f>HYPERLINK("https://www.curriculumnacional.cl/614/w3-article-226169.html","Identificador 226169")</f>
        <v>Identificador 226169</v>
      </c>
    </row>
    <row r="548" spans="1:5">
      <c r="A548" t="s">
        <v>814</v>
      </c>
      <c r="B548" t="s">
        <v>815</v>
      </c>
      <c r="C548" t="s">
        <v>38</v>
      </c>
      <c r="D548" t="s">
        <v>39</v>
      </c>
      <c r="E548" s="1" t="str">
        <f>HYPERLINK("https://www.curriculumnacional.cl/614/w3-article-223915.html","Identificador 223915")</f>
        <v>Identificador 223915</v>
      </c>
    </row>
    <row r="549" spans="1:5">
      <c r="A549" t="s">
        <v>814</v>
      </c>
      <c r="B549" t="s">
        <v>815</v>
      </c>
      <c r="C549" t="s">
        <v>38</v>
      </c>
      <c r="D549" t="s">
        <v>39</v>
      </c>
      <c r="E549" s="1" t="str">
        <f>HYPERLINK("https://www.curriculumnacional.cl/614/w3-article-226238.html","Identificador 226238")</f>
        <v>Identificador 226238</v>
      </c>
    </row>
    <row r="550" spans="1:5">
      <c r="A550" t="s">
        <v>816</v>
      </c>
      <c r="B550" t="s">
        <v>817</v>
      </c>
      <c r="C550" t="s">
        <v>38</v>
      </c>
      <c r="D550" t="s">
        <v>39</v>
      </c>
      <c r="E550" s="1" t="str">
        <f>HYPERLINK("https://www.curriculumnacional.cl/614/w3-article-226143.html","Identificador 226143")</f>
        <v>Identificador 226143</v>
      </c>
    </row>
    <row r="551" spans="1:5">
      <c r="A551" t="s">
        <v>818</v>
      </c>
      <c r="B551" t="s">
        <v>819</v>
      </c>
      <c r="C551" t="s">
        <v>38</v>
      </c>
      <c r="D551" t="s">
        <v>39</v>
      </c>
      <c r="E551" s="1" t="str">
        <f>HYPERLINK("https://www.curriculumnacional.cl/614/w3-article-226601.html","Identificador 226601")</f>
        <v>Identificador 226601</v>
      </c>
    </row>
    <row r="552" spans="1:5">
      <c r="A552" t="s">
        <v>820</v>
      </c>
      <c r="B552" t="s">
        <v>514</v>
      </c>
      <c r="C552" t="s">
        <v>38</v>
      </c>
      <c r="D552" t="s">
        <v>44</v>
      </c>
      <c r="E552" s="1" t="str">
        <f>HYPERLINK("https://www.curriculumnacional.cl/614/w3-article-223916.html","Identificador 223916")</f>
        <v>Identificador 223916</v>
      </c>
    </row>
    <row r="553" spans="1:5">
      <c r="A553" t="s">
        <v>821</v>
      </c>
      <c r="B553" t="s">
        <v>822</v>
      </c>
      <c r="C553" t="s">
        <v>38</v>
      </c>
      <c r="D553" t="s">
        <v>44</v>
      </c>
      <c r="E553" s="1" t="str">
        <f>HYPERLINK("https://www.curriculumnacional.cl/614/w3-article-226170.html","Identificador 226170")</f>
        <v>Identificador 226170</v>
      </c>
    </row>
    <row r="554" spans="1:5">
      <c r="A554" t="s">
        <v>823</v>
      </c>
      <c r="B554" t="s">
        <v>794</v>
      </c>
      <c r="C554" t="s">
        <v>38</v>
      </c>
      <c r="D554" t="s">
        <v>39</v>
      </c>
      <c r="E554" s="1" t="str">
        <f>HYPERLINK("https://www.curriculumnacional.cl/614/w3-article-83652.html","Identificador 83652")</f>
        <v>Identificador 83652</v>
      </c>
    </row>
    <row r="555" spans="1:5">
      <c r="A555" t="s">
        <v>824</v>
      </c>
      <c r="B555" t="s">
        <v>451</v>
      </c>
      <c r="C555" t="s">
        <v>38</v>
      </c>
      <c r="D555" t="s">
        <v>39</v>
      </c>
      <c r="E555" s="1" t="str">
        <f>HYPERLINK("https://www.curriculumnacional.cl/614/w3-article-226563.html","Identificador 226563")</f>
        <v>Identificador 226563</v>
      </c>
    </row>
    <row r="556" spans="1:5">
      <c r="A556" t="s">
        <v>825</v>
      </c>
      <c r="B556" t="s">
        <v>826</v>
      </c>
      <c r="C556" t="s">
        <v>38</v>
      </c>
      <c r="D556" t="s">
        <v>191</v>
      </c>
      <c r="E556" s="1" t="str">
        <f>HYPERLINK("https://www.curriculumnacional.cl/614/w3-article-226562.html","Identificador 226562")</f>
        <v>Identificador 226562</v>
      </c>
    </row>
    <row r="557" spans="1:5">
      <c r="A557" t="s">
        <v>827</v>
      </c>
      <c r="B557" t="s">
        <v>828</v>
      </c>
      <c r="C557" t="s">
        <v>38</v>
      </c>
      <c r="D557" t="s">
        <v>191</v>
      </c>
      <c r="E557" s="1" t="str">
        <f>HYPERLINK("https://www.curriculumnacional.cl/614/w3-article-226564.html","Identificador 226564")</f>
        <v>Identificador 226564</v>
      </c>
    </row>
    <row r="558" spans="1:5">
      <c r="A558" t="s">
        <v>829</v>
      </c>
      <c r="B558" t="s">
        <v>555</v>
      </c>
      <c r="C558" t="s">
        <v>38</v>
      </c>
      <c r="D558" t="s">
        <v>39</v>
      </c>
      <c r="E558" s="1" t="str">
        <f>HYPERLINK("https://www.curriculumnacional.cl/614/w3-article-83660.html","Identificador 83660")</f>
        <v>Identificador 83660</v>
      </c>
    </row>
    <row r="559" spans="1:5">
      <c r="A559" t="s">
        <v>830</v>
      </c>
      <c r="B559" t="s">
        <v>831</v>
      </c>
      <c r="C559" t="s">
        <v>38</v>
      </c>
      <c r="D559" t="s">
        <v>39</v>
      </c>
      <c r="E559" s="1" t="str">
        <f>HYPERLINK("https://www.curriculumnacional.cl/614/w3-article-83656.html","Identificador 83656")</f>
        <v>Identificador 83656</v>
      </c>
    </row>
    <row r="560" spans="1:5">
      <c r="A560" t="s">
        <v>832</v>
      </c>
      <c r="B560" t="s">
        <v>95</v>
      </c>
      <c r="C560" t="s">
        <v>38</v>
      </c>
      <c r="D560" t="s">
        <v>44</v>
      </c>
      <c r="E560" s="1" t="str">
        <f>HYPERLINK("https://www.curriculumnacional.cl/614/w3-article-226171.html","Identificador 226171")</f>
        <v>Identificador 226171</v>
      </c>
    </row>
    <row r="561" spans="1:5">
      <c r="A561" t="s">
        <v>833</v>
      </c>
      <c r="B561" t="s">
        <v>634</v>
      </c>
      <c r="C561" t="s">
        <v>38</v>
      </c>
      <c r="D561" t="s">
        <v>39</v>
      </c>
      <c r="E561" s="1" t="str">
        <f>HYPERLINK("https://www.curriculumnacional.cl/614/w3-article-223918.html","Identificador 223918")</f>
        <v>Identificador 223918</v>
      </c>
    </row>
    <row r="562" spans="1:5">
      <c r="A562" t="s">
        <v>834</v>
      </c>
      <c r="B562" t="s">
        <v>835</v>
      </c>
      <c r="C562" t="s">
        <v>38</v>
      </c>
      <c r="D562" t="s">
        <v>44</v>
      </c>
      <c r="E562" s="1" t="str">
        <f>HYPERLINK("https://www.curriculumnacional.cl/614/w3-article-226565.html","Identificador 226565")</f>
        <v>Identificador 226565</v>
      </c>
    </row>
    <row r="563" spans="1:5">
      <c r="A563" t="s">
        <v>836</v>
      </c>
      <c r="B563" t="s">
        <v>258</v>
      </c>
      <c r="C563" t="s">
        <v>38</v>
      </c>
      <c r="D563" t="s">
        <v>39</v>
      </c>
      <c r="E563" s="1" t="str">
        <f>HYPERLINK("https://www.curriculumnacional.cl/614/w3-article-83483.html","Identificador 83483")</f>
        <v>Identificador 83483</v>
      </c>
    </row>
    <row r="564" spans="1:5">
      <c r="A564" t="s">
        <v>837</v>
      </c>
      <c r="B564" t="s">
        <v>838</v>
      </c>
      <c r="C564" t="s">
        <v>38</v>
      </c>
      <c r="D564" t="s">
        <v>39</v>
      </c>
      <c r="E564" s="1" t="str">
        <f>HYPERLINK("https://www.curriculumnacional.cl/614/w3-article-223919.html","Identificador 223919")</f>
        <v>Identificador 223919</v>
      </c>
    </row>
    <row r="565" spans="1:5">
      <c r="A565" t="s">
        <v>839</v>
      </c>
      <c r="B565" t="s">
        <v>324</v>
      </c>
      <c r="C565" t="s">
        <v>38</v>
      </c>
      <c r="D565" t="s">
        <v>39</v>
      </c>
      <c r="E565" s="1" t="str">
        <f>HYPERLINK("https://www.curriculumnacional.cl/614/w3-article-223920.html","Identificador 223920")</f>
        <v>Identificador 223920</v>
      </c>
    </row>
    <row r="566" spans="1:5">
      <c r="A566" t="s">
        <v>840</v>
      </c>
      <c r="B566" t="s">
        <v>195</v>
      </c>
      <c r="C566" t="s">
        <v>38</v>
      </c>
      <c r="D566" t="s">
        <v>39</v>
      </c>
      <c r="E566" s="1" t="str">
        <f>HYPERLINK("https://www.curriculumnacional.cl/614/w3-article-83519.html","Identificador 83519")</f>
        <v>Identificador 83519</v>
      </c>
    </row>
    <row r="567" spans="1:5">
      <c r="A567" t="s">
        <v>841</v>
      </c>
      <c r="B567" t="s">
        <v>383</v>
      </c>
      <c r="C567" t="s">
        <v>38</v>
      </c>
      <c r="D567" t="s">
        <v>39</v>
      </c>
      <c r="E567" s="1" t="str">
        <f>HYPERLINK("https://www.curriculumnacional.cl/614/w3-article-83642.html","Identificador 83642")</f>
        <v>Identificador 83642</v>
      </c>
    </row>
    <row r="568" spans="1:5">
      <c r="A568" t="s">
        <v>842</v>
      </c>
      <c r="B568" t="s">
        <v>843</v>
      </c>
      <c r="C568" t="s">
        <v>38</v>
      </c>
      <c r="D568" t="s">
        <v>39</v>
      </c>
      <c r="E568" s="1" t="str">
        <f>HYPERLINK("https://www.curriculumnacional.cl/614/w3-article-228202.html","Identificador 228202")</f>
        <v>Identificador 228202</v>
      </c>
    </row>
    <row r="569" spans="1:5">
      <c r="A569" t="s">
        <v>844</v>
      </c>
      <c r="B569" t="s">
        <v>260</v>
      </c>
      <c r="C569" t="s">
        <v>38</v>
      </c>
      <c r="D569" t="s">
        <v>39</v>
      </c>
      <c r="E569" s="1" t="str">
        <f>HYPERLINK("https://www.curriculumnacional.cl/614/w3-article-226136.html","Identificador 226136")</f>
        <v>Identificador 226136</v>
      </c>
    </row>
    <row r="570" spans="1:5">
      <c r="A570" t="s">
        <v>845</v>
      </c>
      <c r="B570" t="s">
        <v>815</v>
      </c>
      <c r="C570" t="s">
        <v>38</v>
      </c>
      <c r="D570" t="s">
        <v>39</v>
      </c>
      <c r="E570" s="1" t="str">
        <f>HYPERLINK("https://www.curriculumnacional.cl/614/w3-article-224669.html","Identificador 224669")</f>
        <v>Identificador 224669</v>
      </c>
    </row>
    <row r="571" spans="1:5">
      <c r="A571" t="s">
        <v>846</v>
      </c>
      <c r="B571" t="s">
        <v>847</v>
      </c>
      <c r="C571" t="s">
        <v>38</v>
      </c>
      <c r="D571" t="s">
        <v>44</v>
      </c>
      <c r="E571" s="1" t="str">
        <f>HYPERLINK("https://www.curriculumnacional.cl/614/w3-article-224670.html","Identificador 224670")</f>
        <v>Identificador 224670</v>
      </c>
    </row>
    <row r="572" spans="1:5">
      <c r="A572" t="s">
        <v>848</v>
      </c>
      <c r="B572" t="s">
        <v>372</v>
      </c>
      <c r="C572" t="s">
        <v>38</v>
      </c>
      <c r="D572" t="s">
        <v>39</v>
      </c>
      <c r="E572" s="1" t="str">
        <f>HYPERLINK("https://www.curriculumnacional.cl/614/w3-article-223921.html","Identificador 223921")</f>
        <v>Identificador 223921</v>
      </c>
    </row>
    <row r="573" spans="1:5">
      <c r="A573" t="s">
        <v>849</v>
      </c>
      <c r="B573" t="s">
        <v>850</v>
      </c>
      <c r="C573" t="s">
        <v>38</v>
      </c>
      <c r="D573" t="s">
        <v>44</v>
      </c>
      <c r="E573" s="1" t="str">
        <f>HYPERLINK("https://www.curriculumnacional.cl/614/w3-article-228106.html","Identificador 228106")</f>
        <v>Identificador 228106</v>
      </c>
    </row>
    <row r="574" spans="1:5">
      <c r="A574" t="s">
        <v>851</v>
      </c>
      <c r="B574" t="s">
        <v>213</v>
      </c>
      <c r="C574" t="s">
        <v>38</v>
      </c>
      <c r="D574" t="s">
        <v>39</v>
      </c>
      <c r="E574" s="1" t="str">
        <f>HYPERLINK("https://www.curriculumnacional.cl/614/w3-article-223922.html","Identificador 223922")</f>
        <v>Identificador 223922</v>
      </c>
    </row>
    <row r="575" spans="1:5">
      <c r="A575" t="s">
        <v>852</v>
      </c>
      <c r="B575" t="s">
        <v>853</v>
      </c>
      <c r="C575" t="s">
        <v>38</v>
      </c>
      <c r="D575" t="s">
        <v>39</v>
      </c>
      <c r="E575" s="1" t="str">
        <f>HYPERLINK("https://www.curriculumnacional.cl/614/w3-article-226626.html","Identificador 226626")</f>
        <v>Identificador 226626</v>
      </c>
    </row>
    <row r="576" spans="1:5">
      <c r="A576" t="s">
        <v>854</v>
      </c>
      <c r="B576" t="s">
        <v>615</v>
      </c>
      <c r="C576" t="s">
        <v>38</v>
      </c>
      <c r="D576" t="s">
        <v>44</v>
      </c>
      <c r="E576" s="1" t="str">
        <f>HYPERLINK("https://www.curriculumnacional.cl/614/w3-article-226566.html","Identificador 226566")</f>
        <v>Identificador 226566</v>
      </c>
    </row>
    <row r="577" spans="1:5">
      <c r="A577" t="s">
        <v>855</v>
      </c>
      <c r="B577" t="s">
        <v>856</v>
      </c>
      <c r="C577" t="s">
        <v>38</v>
      </c>
      <c r="D577" t="s">
        <v>44</v>
      </c>
      <c r="E577" s="1" t="str">
        <f>HYPERLINK("https://www.curriculumnacional.cl/614/w3-article-226173.html","Identificador 226173")</f>
        <v>Identificador 226173</v>
      </c>
    </row>
    <row r="578" spans="1:5">
      <c r="A578" t="s">
        <v>857</v>
      </c>
      <c r="B578" t="s">
        <v>858</v>
      </c>
      <c r="C578" t="s">
        <v>38</v>
      </c>
      <c r="D578" t="s">
        <v>44</v>
      </c>
      <c r="E578" s="1" t="str">
        <f>HYPERLINK("https://www.curriculumnacional.cl/614/w3-article-226174.html","Identificador 226174")</f>
        <v>Identificador 226174</v>
      </c>
    </row>
    <row r="579" spans="1:5">
      <c r="A579" t="s">
        <v>859</v>
      </c>
      <c r="B579" t="s">
        <v>860</v>
      </c>
      <c r="C579" t="s">
        <v>38</v>
      </c>
      <c r="D579" t="s">
        <v>39</v>
      </c>
      <c r="E579" s="1" t="str">
        <f>HYPERLINK("https://www.curriculumnacional.cl/614/w3-article-223924.html","Identificador 223924")</f>
        <v>Identificador 223924</v>
      </c>
    </row>
    <row r="580" spans="1:5">
      <c r="A580" t="s">
        <v>861</v>
      </c>
      <c r="B580" t="s">
        <v>451</v>
      </c>
      <c r="C580" t="s">
        <v>38</v>
      </c>
      <c r="D580" t="s">
        <v>191</v>
      </c>
      <c r="E580" s="1" t="str">
        <f>HYPERLINK("https://www.curriculumnacional.cl/614/w3-article-226567.html","Identificador 226567")</f>
        <v>Identificador 226567</v>
      </c>
    </row>
    <row r="581" spans="1:5">
      <c r="A581" t="s">
        <v>862</v>
      </c>
      <c r="B581" t="s">
        <v>863</v>
      </c>
      <c r="C581" t="s">
        <v>38</v>
      </c>
      <c r="D581" t="s">
        <v>39</v>
      </c>
      <c r="E581" s="1" t="str">
        <f>HYPERLINK("https://www.curriculumnacional.cl/614/w3-article-224623.html","Identificador 224623")</f>
        <v>Identificador 224623</v>
      </c>
    </row>
    <row r="582" spans="1:5">
      <c r="A582" t="s">
        <v>864</v>
      </c>
      <c r="B582" t="s">
        <v>336</v>
      </c>
      <c r="C582" t="s">
        <v>38</v>
      </c>
      <c r="D582" t="s">
        <v>44</v>
      </c>
      <c r="E582" s="1" t="str">
        <f>HYPERLINK("https://www.curriculumnacional.cl/614/w3-article-223925.html","Identificador 223925")</f>
        <v>Identificador 223925</v>
      </c>
    </row>
    <row r="583" spans="1:5">
      <c r="A583" t="s">
        <v>865</v>
      </c>
      <c r="B583" t="s">
        <v>547</v>
      </c>
      <c r="C583" t="s">
        <v>38</v>
      </c>
      <c r="D583" t="s">
        <v>39</v>
      </c>
      <c r="E583" s="1" t="str">
        <f>HYPERLINK("https://www.curriculumnacional.cl/614/w3-article-223926.html","Identificador 223926")</f>
        <v>Identificador 223926</v>
      </c>
    </row>
    <row r="584" spans="1:5">
      <c r="A584" t="s">
        <v>866</v>
      </c>
      <c r="B584" t="s">
        <v>253</v>
      </c>
      <c r="C584" t="s">
        <v>38</v>
      </c>
      <c r="D584" t="s">
        <v>39</v>
      </c>
      <c r="E584" s="1" t="str">
        <f>HYPERLINK("https://www.curriculumnacional.cl/614/w3-article-226117.html","Identificador 226117")</f>
        <v>Identificador 226117</v>
      </c>
    </row>
    <row r="585" spans="1:5">
      <c r="A585" t="s">
        <v>867</v>
      </c>
      <c r="B585" t="s">
        <v>681</v>
      </c>
      <c r="C585" t="s">
        <v>38</v>
      </c>
      <c r="D585" t="s">
        <v>44</v>
      </c>
      <c r="E585" s="1" t="str">
        <f>HYPERLINK("https://www.curriculumnacional.cl/614/w3-article-83599.html","Identificador 83599")</f>
        <v>Identificador 83599</v>
      </c>
    </row>
    <row r="586" spans="1:5">
      <c r="A586" t="s">
        <v>868</v>
      </c>
      <c r="B586" t="s">
        <v>869</v>
      </c>
      <c r="C586" t="s">
        <v>38</v>
      </c>
      <c r="D586" t="s">
        <v>39</v>
      </c>
      <c r="E586" s="1" t="str">
        <f>HYPERLINK("https://www.curriculumnacional.cl/614/w3-article-224671.html","Identificador 224671")</f>
        <v>Identificador 224671</v>
      </c>
    </row>
    <row r="587" spans="1:5">
      <c r="A587" t="s">
        <v>870</v>
      </c>
      <c r="B587" t="s">
        <v>871</v>
      </c>
      <c r="C587" t="s">
        <v>38</v>
      </c>
      <c r="D587" t="s">
        <v>39</v>
      </c>
      <c r="E587" s="1" t="str">
        <f>HYPERLINK("https://www.curriculumnacional.cl/614/w3-article-223934.html","Identificador 223934")</f>
        <v>Identificador 223934</v>
      </c>
    </row>
    <row r="588" spans="1:5">
      <c r="A588" t="s">
        <v>872</v>
      </c>
      <c r="B588" t="s">
        <v>146</v>
      </c>
      <c r="C588" t="s">
        <v>38</v>
      </c>
      <c r="D588" t="s">
        <v>39</v>
      </c>
      <c r="E588" s="1" t="str">
        <f>HYPERLINK("https://www.curriculumnacional.cl/614/w3-article-223937.html","Identificador 223937")</f>
        <v>Identificador 223937</v>
      </c>
    </row>
    <row r="589" spans="1:5">
      <c r="A589" t="s">
        <v>873</v>
      </c>
      <c r="B589" t="s">
        <v>874</v>
      </c>
      <c r="C589" t="s">
        <v>38</v>
      </c>
      <c r="D589" t="s">
        <v>44</v>
      </c>
      <c r="E589" s="1" t="str">
        <f>HYPERLINK("https://www.curriculumnacional.cl/614/w3-article-223935.html","Identificador 223935")</f>
        <v>Identificador 223935</v>
      </c>
    </row>
    <row r="590" spans="1:5">
      <c r="A590" t="s">
        <v>875</v>
      </c>
      <c r="B590" t="s">
        <v>416</v>
      </c>
      <c r="C590" t="s">
        <v>38</v>
      </c>
      <c r="D590" t="s">
        <v>39</v>
      </c>
      <c r="E590" s="1" t="str">
        <f>HYPERLINK("https://www.curriculumnacional.cl/614/w3-article-83622.html","Identificador 83622")</f>
        <v>Identificador 83622</v>
      </c>
    </row>
    <row r="591" spans="1:5">
      <c r="A591" t="s">
        <v>876</v>
      </c>
      <c r="B591" t="s">
        <v>871</v>
      </c>
      <c r="C591" t="s">
        <v>38</v>
      </c>
      <c r="D591" t="s">
        <v>39</v>
      </c>
      <c r="E591" s="1" t="str">
        <f>HYPERLINK("https://www.curriculumnacional.cl/614/w3-article-223936.html","Identificador 223936")</f>
        <v>Identificador 223936</v>
      </c>
    </row>
    <row r="592" spans="1:5">
      <c r="A592" t="s">
        <v>877</v>
      </c>
      <c r="B592" t="s">
        <v>878</v>
      </c>
      <c r="C592" t="s">
        <v>38</v>
      </c>
      <c r="D592" t="s">
        <v>44</v>
      </c>
      <c r="E592" s="1" t="str">
        <f>HYPERLINK("https://www.curriculumnacional.cl/614/w3-article-226570.html","Identificador 226570")</f>
        <v>Identificador 226570</v>
      </c>
    </row>
    <row r="593" spans="1:5">
      <c r="A593" t="s">
        <v>879</v>
      </c>
      <c r="B593" t="s">
        <v>880</v>
      </c>
      <c r="C593" t="s">
        <v>38</v>
      </c>
      <c r="D593" t="s">
        <v>44</v>
      </c>
      <c r="E593" s="1" t="str">
        <f>HYPERLINK("https://www.curriculumnacional.cl/614/w3-article-226571.html","Identificador 226571")</f>
        <v>Identificador 226571</v>
      </c>
    </row>
    <row r="594" spans="1:5">
      <c r="A594" t="s">
        <v>881</v>
      </c>
      <c r="B594" t="s">
        <v>138</v>
      </c>
      <c r="C594" t="s">
        <v>38</v>
      </c>
      <c r="D594" t="s">
        <v>44</v>
      </c>
      <c r="E594" s="1" t="str">
        <f>HYPERLINK("https://www.curriculumnacional.cl/614/w3-article-246574.html","Identificador 246574")</f>
        <v>Identificador 246574</v>
      </c>
    </row>
    <row r="595" spans="1:5">
      <c r="A595" t="s">
        <v>882</v>
      </c>
      <c r="B595" t="s">
        <v>162</v>
      </c>
      <c r="C595" t="s">
        <v>38</v>
      </c>
      <c r="D595" t="s">
        <v>39</v>
      </c>
      <c r="E595" s="1" t="str">
        <f>HYPERLINK("https://www.curriculumnacional.cl/614/w3-article-258385.html","Identificador 258385")</f>
        <v>Identificador 258385</v>
      </c>
    </row>
    <row r="596" spans="1:5">
      <c r="A596" t="s">
        <v>883</v>
      </c>
      <c r="B596" t="s">
        <v>270</v>
      </c>
      <c r="C596" t="s">
        <v>38</v>
      </c>
      <c r="D596" t="s">
        <v>44</v>
      </c>
      <c r="E596" s="1" t="str">
        <f>HYPERLINK("https://www.curriculumnacional.cl/614/w3-article-83526.html","Identificador 83526")</f>
        <v>Identificador 83526</v>
      </c>
    </row>
    <row r="597" spans="1:5">
      <c r="A597" t="s">
        <v>884</v>
      </c>
      <c r="B597" t="s">
        <v>579</v>
      </c>
      <c r="C597" t="s">
        <v>38</v>
      </c>
      <c r="D597" t="s">
        <v>44</v>
      </c>
      <c r="E597" s="1" t="str">
        <f>HYPERLINK("https://www.curriculumnacional.cl/614/w3-article-83632.html","Identificador 83632")</f>
        <v>Identificador 83632</v>
      </c>
    </row>
    <row r="598" spans="1:5">
      <c r="A598" t="s">
        <v>885</v>
      </c>
      <c r="B598" t="s">
        <v>579</v>
      </c>
      <c r="C598" t="s">
        <v>38</v>
      </c>
      <c r="D598" t="s">
        <v>44</v>
      </c>
      <c r="E598" s="1" t="str">
        <f>HYPERLINK("https://www.curriculumnacional.cl/614/w3-article-83627.html","Identificador 83627")</f>
        <v>Identificador 83627</v>
      </c>
    </row>
    <row r="599" spans="1:5">
      <c r="A599" t="s">
        <v>886</v>
      </c>
      <c r="B599" t="s">
        <v>579</v>
      </c>
      <c r="C599" t="s">
        <v>38</v>
      </c>
      <c r="D599" t="s">
        <v>44</v>
      </c>
      <c r="E599" s="1" t="str">
        <f>HYPERLINK("https://www.curriculumnacional.cl/614/w3-article-83628.html","Identificador 83628")</f>
        <v>Identificador 83628</v>
      </c>
    </row>
    <row r="600" spans="1:5">
      <c r="A600" t="s">
        <v>887</v>
      </c>
      <c r="B600" t="s">
        <v>579</v>
      </c>
      <c r="C600" t="s">
        <v>38</v>
      </c>
      <c r="D600" t="s">
        <v>44</v>
      </c>
      <c r="E600" s="1" t="str">
        <f>HYPERLINK("https://www.curriculumnacional.cl/614/w3-article-83629.html","Identificador 83629")</f>
        <v>Identificador 83629</v>
      </c>
    </row>
    <row r="601" spans="1:5">
      <c r="A601" t="s">
        <v>888</v>
      </c>
      <c r="B601" t="s">
        <v>579</v>
      </c>
      <c r="C601" t="s">
        <v>38</v>
      </c>
      <c r="D601" t="s">
        <v>44</v>
      </c>
      <c r="E601" s="1" t="str">
        <f>HYPERLINK("https://www.curriculumnacional.cl/614/w3-article-83630.html","Identificador 83630")</f>
        <v>Identificador 83630</v>
      </c>
    </row>
    <row r="602" spans="1:5">
      <c r="A602" t="s">
        <v>889</v>
      </c>
      <c r="B602" t="s">
        <v>579</v>
      </c>
      <c r="C602" t="s">
        <v>38</v>
      </c>
      <c r="D602" t="s">
        <v>44</v>
      </c>
      <c r="E602" s="1" t="str">
        <f>HYPERLINK("https://www.curriculumnacional.cl/614/w3-article-83633.html","Identificador 83633")</f>
        <v>Identificador 83633</v>
      </c>
    </row>
    <row r="603" spans="1:5">
      <c r="A603" t="s">
        <v>890</v>
      </c>
      <c r="B603" t="s">
        <v>579</v>
      </c>
      <c r="C603" t="s">
        <v>38</v>
      </c>
      <c r="D603" t="s">
        <v>44</v>
      </c>
      <c r="E603" s="1" t="str">
        <f>HYPERLINK("https://www.curriculumnacional.cl/614/w3-article-83631.html","Identificador 83631")</f>
        <v>Identificador 83631</v>
      </c>
    </row>
    <row r="604" spans="1:5">
      <c r="A604" t="s">
        <v>891</v>
      </c>
      <c r="B604" t="s">
        <v>278</v>
      </c>
      <c r="C604" t="s">
        <v>38</v>
      </c>
      <c r="D604" t="s">
        <v>39</v>
      </c>
      <c r="E604" s="1" t="str">
        <f>HYPERLINK("https://www.curriculumnacional.cl/614/w3-article-226144.html","Identificador 226144")</f>
        <v>Identificador 226144</v>
      </c>
    </row>
    <row r="605" spans="1:5">
      <c r="A605" t="s">
        <v>892</v>
      </c>
      <c r="B605" t="s">
        <v>646</v>
      </c>
      <c r="C605" t="s">
        <v>38</v>
      </c>
      <c r="D605" t="s">
        <v>39</v>
      </c>
      <c r="E605" s="1" t="str">
        <f>HYPERLINK("https://www.curriculumnacional.cl/614/w3-article-83590.html","Identificador 83590")</f>
        <v>Identificador 83590</v>
      </c>
    </row>
    <row r="606" spans="1:5">
      <c r="A606" t="s">
        <v>893</v>
      </c>
      <c r="B606" t="s">
        <v>540</v>
      </c>
      <c r="C606" t="s">
        <v>38</v>
      </c>
      <c r="D606" t="s">
        <v>44</v>
      </c>
      <c r="E606" s="1" t="str">
        <f>HYPERLINK("https://www.curriculumnacional.cl/614/w3-article-228071.html","Identificador 228071")</f>
        <v>Identificador 228071</v>
      </c>
    </row>
    <row r="607" spans="1:5">
      <c r="A607" t="s">
        <v>894</v>
      </c>
      <c r="B607" t="s">
        <v>418</v>
      </c>
      <c r="C607" t="s">
        <v>38</v>
      </c>
      <c r="D607" t="s">
        <v>44</v>
      </c>
      <c r="E607" s="1" t="str">
        <f>HYPERLINK("https://www.curriculumnacional.cl/614/w3-article-226572.html","Identificador 226572")</f>
        <v>Identificador 226572</v>
      </c>
    </row>
    <row r="608" spans="1:5">
      <c r="A608" t="s">
        <v>895</v>
      </c>
      <c r="B608" t="s">
        <v>896</v>
      </c>
      <c r="C608" t="s">
        <v>38</v>
      </c>
      <c r="D608" t="s">
        <v>39</v>
      </c>
      <c r="E608" s="1" t="str">
        <f>HYPERLINK("https://www.curriculumnacional.cl/614/w3-article-223938.html","Identificador 223938")</f>
        <v>Identificador 223938</v>
      </c>
    </row>
    <row r="609" spans="1:5">
      <c r="A609" t="s">
        <v>897</v>
      </c>
      <c r="B609" t="s">
        <v>138</v>
      </c>
      <c r="C609" t="s">
        <v>38</v>
      </c>
      <c r="D609" t="s">
        <v>39</v>
      </c>
      <c r="E609" s="1" t="str">
        <f>HYPERLINK("https://www.curriculumnacional.cl/614/w3-article-226602.html","Identificador 226602")</f>
        <v>Identificador 226602</v>
      </c>
    </row>
    <row r="610" spans="1:5">
      <c r="A610" t="s">
        <v>898</v>
      </c>
      <c r="B610" t="s">
        <v>772</v>
      </c>
      <c r="C610" t="s">
        <v>38</v>
      </c>
      <c r="D610" t="s">
        <v>39</v>
      </c>
      <c r="E610" s="1" t="str">
        <f>HYPERLINK("https://www.curriculumnacional.cl/614/w3-article-223939.html","Identificador 223939")</f>
        <v>Identificador 223939</v>
      </c>
    </row>
    <row r="611" spans="1:5">
      <c r="A611" t="s">
        <v>899</v>
      </c>
      <c r="B611" t="s">
        <v>162</v>
      </c>
      <c r="C611" t="s">
        <v>38</v>
      </c>
      <c r="D611" t="s">
        <v>39</v>
      </c>
      <c r="E611" s="1" t="str">
        <f>HYPERLINK("https://www.curriculumnacional.cl/614/w3-article-253877.html","Identificador 253877")</f>
        <v>Identificador 253877</v>
      </c>
    </row>
    <row r="612" spans="1:5">
      <c r="A612" t="s">
        <v>900</v>
      </c>
      <c r="B612" t="s">
        <v>901</v>
      </c>
      <c r="C612" t="s">
        <v>38</v>
      </c>
      <c r="D612" t="s">
        <v>39</v>
      </c>
      <c r="E612" s="1" t="str">
        <f>HYPERLINK("https://www.curriculumnacional.cl/614/w3-article-83503.html","Identificador 83503")</f>
        <v>Identificador 83503</v>
      </c>
    </row>
    <row r="613" spans="1:5">
      <c r="A613" t="s">
        <v>902</v>
      </c>
      <c r="B613" t="s">
        <v>503</v>
      </c>
      <c r="C613" t="s">
        <v>38</v>
      </c>
      <c r="D613" t="s">
        <v>39</v>
      </c>
      <c r="E613" s="1" t="str">
        <f>HYPERLINK("https://www.curriculumnacional.cl/614/w3-article-223940.html","Identificador 223940")</f>
        <v>Identificador 223940</v>
      </c>
    </row>
    <row r="614" spans="1:5">
      <c r="A614" t="s">
        <v>903</v>
      </c>
      <c r="B614" t="s">
        <v>615</v>
      </c>
      <c r="C614" t="s">
        <v>38</v>
      </c>
      <c r="D614" t="s">
        <v>44</v>
      </c>
      <c r="E614" s="1" t="str">
        <f>HYPERLINK("https://www.curriculumnacional.cl/614/w3-article-226568.html","Identificador 226568")</f>
        <v>Identificador 226568</v>
      </c>
    </row>
    <row r="615" spans="1:5">
      <c r="A615" t="s">
        <v>904</v>
      </c>
      <c r="B615" t="s">
        <v>905</v>
      </c>
      <c r="C615" t="s">
        <v>38</v>
      </c>
      <c r="D615" t="s">
        <v>198</v>
      </c>
      <c r="E615" s="1" t="str">
        <f>HYPERLINK("https://www.curriculumnacional.cl/614/w3-article-228215.html","Identificador 228215")</f>
        <v>Identificador 228215</v>
      </c>
    </row>
    <row r="616" spans="1:5">
      <c r="A616" t="s">
        <v>906</v>
      </c>
      <c r="B616" t="s">
        <v>516</v>
      </c>
      <c r="C616" t="s">
        <v>38</v>
      </c>
      <c r="D616" t="s">
        <v>39</v>
      </c>
      <c r="E616" s="1" t="str">
        <f>HYPERLINK("https://www.curriculumnacional.cl/614/w3-article-226569.html","Identificador 226569")</f>
        <v>Identificador 226569</v>
      </c>
    </row>
    <row r="617" spans="1:5">
      <c r="A617" t="s">
        <v>907</v>
      </c>
      <c r="B617" t="s">
        <v>189</v>
      </c>
      <c r="C617" t="s">
        <v>38</v>
      </c>
      <c r="D617" t="s">
        <v>39</v>
      </c>
      <c r="E617" s="1" t="str">
        <f>HYPERLINK("https://www.curriculumnacional.cl/614/w3-article-223927.html","Identificador 223927")</f>
        <v>Identificador 223927</v>
      </c>
    </row>
    <row r="618" spans="1:5">
      <c r="A618" t="s">
        <v>908</v>
      </c>
      <c r="B618" t="s">
        <v>372</v>
      </c>
      <c r="C618" t="s">
        <v>38</v>
      </c>
      <c r="D618" t="s">
        <v>39</v>
      </c>
      <c r="E618" s="1" t="str">
        <f>HYPERLINK("https://www.curriculumnacional.cl/614/w3-article-223928.html","Identificador 223928")</f>
        <v>Identificador 223928</v>
      </c>
    </row>
    <row r="619" spans="1:5">
      <c r="A619" t="s">
        <v>909</v>
      </c>
      <c r="B619" t="s">
        <v>253</v>
      </c>
      <c r="C619" t="s">
        <v>38</v>
      </c>
      <c r="D619" t="s">
        <v>39</v>
      </c>
      <c r="E619" s="1" t="str">
        <f>HYPERLINK("https://www.curriculumnacional.cl/614/w3-article-226119.html","Identificador 226119")</f>
        <v>Identificador 226119</v>
      </c>
    </row>
    <row r="620" spans="1:5">
      <c r="A620" t="s">
        <v>910</v>
      </c>
      <c r="B620" t="s">
        <v>193</v>
      </c>
      <c r="C620" t="s">
        <v>38</v>
      </c>
      <c r="D620" t="s">
        <v>44</v>
      </c>
      <c r="E620" s="1" t="str">
        <f>HYPERLINK("https://www.curriculumnacional.cl/614/w3-article-226175.html","Identificador 226175")</f>
        <v>Identificador 226175</v>
      </c>
    </row>
    <row r="621" spans="1:5">
      <c r="A621" t="s">
        <v>911</v>
      </c>
      <c r="B621" t="s">
        <v>339</v>
      </c>
      <c r="C621" t="s">
        <v>38</v>
      </c>
      <c r="D621" t="s">
        <v>39</v>
      </c>
      <c r="E621" s="1" t="str">
        <f>HYPERLINK("https://www.curriculumnacional.cl/614/w3-article-83669.html","Identificador 83669")</f>
        <v>Identificador 83669</v>
      </c>
    </row>
    <row r="622" spans="1:5">
      <c r="A622" t="s">
        <v>912</v>
      </c>
      <c r="B622" t="s">
        <v>336</v>
      </c>
      <c r="C622" t="s">
        <v>38</v>
      </c>
      <c r="D622" t="s">
        <v>44</v>
      </c>
      <c r="E622" s="1" t="str">
        <f>HYPERLINK("https://www.curriculumnacional.cl/614/w3-article-223929.html","Identificador 223929")</f>
        <v>Identificador 223929</v>
      </c>
    </row>
    <row r="623" spans="1:5">
      <c r="A623" t="s">
        <v>913</v>
      </c>
      <c r="B623" t="s">
        <v>138</v>
      </c>
      <c r="C623" t="s">
        <v>38</v>
      </c>
      <c r="D623" t="s">
        <v>39</v>
      </c>
      <c r="E623" s="1" t="str">
        <f>HYPERLINK("https://www.curriculumnacional.cl/614/w3-article-224625.html","Identificador 224625")</f>
        <v>Identificador 224625</v>
      </c>
    </row>
    <row r="624" spans="1:5">
      <c r="A624" t="s">
        <v>914</v>
      </c>
      <c r="B624" t="s">
        <v>915</v>
      </c>
      <c r="C624" t="s">
        <v>38</v>
      </c>
      <c r="D624" t="s">
        <v>39</v>
      </c>
      <c r="E624" s="1" t="str">
        <f>HYPERLINK("https://www.curriculumnacional.cl/614/w3-article-223930.html","Identificador 223930")</f>
        <v>Identificador 223930</v>
      </c>
    </row>
    <row r="625" spans="1:5">
      <c r="A625" t="s">
        <v>916</v>
      </c>
      <c r="B625" t="s">
        <v>146</v>
      </c>
      <c r="C625" t="s">
        <v>38</v>
      </c>
      <c r="D625" t="s">
        <v>44</v>
      </c>
      <c r="E625" s="1" t="str">
        <f>HYPERLINK("https://www.curriculumnacional.cl/614/w3-article-83530.html","Identificador 83530")</f>
        <v>Identificador 83530</v>
      </c>
    </row>
    <row r="626" spans="1:5">
      <c r="A626" t="s">
        <v>917</v>
      </c>
      <c r="B626" t="s">
        <v>534</v>
      </c>
      <c r="C626" t="s">
        <v>38</v>
      </c>
      <c r="D626" t="s">
        <v>39</v>
      </c>
      <c r="E626" s="1" t="str">
        <f>HYPERLINK("https://www.curriculumnacional.cl/614/w3-article-223931.html","Identificador 223931")</f>
        <v>Identificador 223931</v>
      </c>
    </row>
    <row r="627" spans="1:5">
      <c r="A627" t="s">
        <v>918</v>
      </c>
      <c r="B627" t="s">
        <v>503</v>
      </c>
      <c r="C627" t="s">
        <v>38</v>
      </c>
      <c r="D627" t="s">
        <v>39</v>
      </c>
      <c r="E627" s="1" t="str">
        <f>HYPERLINK("https://www.curriculumnacional.cl/614/w3-article-223932.html","Identificador 223932")</f>
        <v>Identificador 223932</v>
      </c>
    </row>
    <row r="628" spans="1:5">
      <c r="A628" t="s">
        <v>919</v>
      </c>
      <c r="B628" t="s">
        <v>268</v>
      </c>
      <c r="C628" t="s">
        <v>38</v>
      </c>
      <c r="D628" t="s">
        <v>39</v>
      </c>
      <c r="E628" s="1" t="str">
        <f>HYPERLINK("https://www.curriculumnacional.cl/614/w3-article-223933.html","Identificador 223933")</f>
        <v>Identificador 223933</v>
      </c>
    </row>
    <row r="629" spans="1:5">
      <c r="A629" t="s">
        <v>920</v>
      </c>
      <c r="B629" t="s">
        <v>921</v>
      </c>
      <c r="C629" t="s">
        <v>38</v>
      </c>
      <c r="D629" t="s">
        <v>44</v>
      </c>
      <c r="E629" s="1" t="str">
        <f>HYPERLINK("https://www.curriculumnacional.cl/614/w3-article-83667.html","Identificador 83667")</f>
        <v>Identificador 83667</v>
      </c>
    </row>
    <row r="630" spans="1:5">
      <c r="A630" t="s">
        <v>922</v>
      </c>
      <c r="B630" t="s">
        <v>239</v>
      </c>
      <c r="C630" t="s">
        <v>38</v>
      </c>
      <c r="D630" t="s">
        <v>39</v>
      </c>
      <c r="E630" s="1" t="str">
        <f>HYPERLINK("https://www.curriculumnacional.cl/614/w3-article-223941.html","Identificador 223941")</f>
        <v>Identificador 223941</v>
      </c>
    </row>
    <row r="631" spans="1:5">
      <c r="A631" t="s">
        <v>923</v>
      </c>
      <c r="B631" t="s">
        <v>293</v>
      </c>
      <c r="C631" t="s">
        <v>38</v>
      </c>
      <c r="D631" t="s">
        <v>39</v>
      </c>
      <c r="E631" s="1" t="str">
        <f>HYPERLINK("https://www.curriculumnacional.cl/614/w3-article-83596.html","Identificador 83596")</f>
        <v>Identificador 83596</v>
      </c>
    </row>
    <row r="632" spans="1:5">
      <c r="A632" t="s">
        <v>924</v>
      </c>
      <c r="B632" t="s">
        <v>925</v>
      </c>
      <c r="C632" t="s">
        <v>38</v>
      </c>
      <c r="D632" t="s">
        <v>111</v>
      </c>
      <c r="E632" s="1" t="str">
        <f>HYPERLINK("https://www.curriculumnacional.cl/614/w3-article-226603.html","Identificador 226603")</f>
        <v>Identificador 226603</v>
      </c>
    </row>
    <row r="633" spans="1:5">
      <c r="A633" t="s">
        <v>926</v>
      </c>
      <c r="B633" t="s">
        <v>927</v>
      </c>
      <c r="C633" t="s">
        <v>38</v>
      </c>
      <c r="D633" t="s">
        <v>39</v>
      </c>
      <c r="E633" s="1" t="str">
        <f>HYPERLINK("https://www.curriculumnacional.cl/614/w3-article-223942.html","Identificador 223942")</f>
        <v>Identificador 223942</v>
      </c>
    </row>
    <row r="634" spans="1:5">
      <c r="A634" t="s">
        <v>928</v>
      </c>
      <c r="B634" t="s">
        <v>268</v>
      </c>
      <c r="C634" t="s">
        <v>38</v>
      </c>
      <c r="D634" t="s">
        <v>39</v>
      </c>
      <c r="E634" s="1" t="str">
        <f>HYPERLINK("https://www.curriculumnacional.cl/614/w3-article-224672.html","Identificador 224672")</f>
        <v>Identificador 224672</v>
      </c>
    </row>
    <row r="635" spans="1:5">
      <c r="A635" t="s">
        <v>929</v>
      </c>
      <c r="B635" t="s">
        <v>930</v>
      </c>
      <c r="C635" t="s">
        <v>38</v>
      </c>
      <c r="D635" t="s">
        <v>131</v>
      </c>
      <c r="E635" s="1" t="str">
        <f>HYPERLINK("https://www.curriculumnacional.cl/614/w3-article-228097.html","Identificador 228097")</f>
        <v>Identificador 228097</v>
      </c>
    </row>
    <row r="636" spans="1:5">
      <c r="A636" t="s">
        <v>931</v>
      </c>
      <c r="B636" t="s">
        <v>258</v>
      </c>
      <c r="C636" t="s">
        <v>38</v>
      </c>
      <c r="D636" t="s">
        <v>39</v>
      </c>
      <c r="E636" s="1" t="str">
        <f>HYPERLINK("https://www.curriculumnacional.cl/614/w3-article-83484.html","Identificador 83484")</f>
        <v>Identificador 83484</v>
      </c>
    </row>
    <row r="637" spans="1:5">
      <c r="A637" t="s">
        <v>932</v>
      </c>
      <c r="B637" t="s">
        <v>239</v>
      </c>
      <c r="C637" t="s">
        <v>38</v>
      </c>
      <c r="D637" t="s">
        <v>39</v>
      </c>
      <c r="E637" s="1" t="str">
        <f>HYPERLINK("https://www.curriculumnacional.cl/614/w3-article-223943.html","Identificador 223943")</f>
        <v>Identificador 223943</v>
      </c>
    </row>
    <row r="638" spans="1:5">
      <c r="A638" t="s">
        <v>933</v>
      </c>
      <c r="B638" t="s">
        <v>794</v>
      </c>
      <c r="C638" t="s">
        <v>38</v>
      </c>
      <c r="D638" t="s">
        <v>39</v>
      </c>
      <c r="E638" s="1" t="str">
        <f>HYPERLINK("https://www.curriculumnacional.cl/614/w3-article-83653.html","Identificador 83653")</f>
        <v>Identificador 83653</v>
      </c>
    </row>
    <row r="639" spans="1:5">
      <c r="A639" t="s">
        <v>934</v>
      </c>
      <c r="B639" t="s">
        <v>615</v>
      </c>
      <c r="C639" t="s">
        <v>38</v>
      </c>
      <c r="D639" t="s">
        <v>44</v>
      </c>
      <c r="E639" s="1" t="str">
        <f>HYPERLINK("https://www.curriculumnacional.cl/614/w3-article-226573.html","Identificador 226573")</f>
        <v>Identificador 226573</v>
      </c>
    </row>
    <row r="640" spans="1:5">
      <c r="A640" t="s">
        <v>935</v>
      </c>
      <c r="B640" t="s">
        <v>772</v>
      </c>
      <c r="C640" t="s">
        <v>38</v>
      </c>
      <c r="D640" t="s">
        <v>39</v>
      </c>
      <c r="E640" s="1" t="str">
        <f>HYPERLINK("https://www.curriculumnacional.cl/614/w3-article-223944.html","Identificador 223944")</f>
        <v>Identificador 223944</v>
      </c>
    </row>
    <row r="641" spans="1:5">
      <c r="A641" t="s">
        <v>936</v>
      </c>
      <c r="B641" t="s">
        <v>217</v>
      </c>
      <c r="C641" t="s">
        <v>38</v>
      </c>
      <c r="D641" t="s">
        <v>44</v>
      </c>
      <c r="E641" s="1" t="str">
        <f>HYPERLINK("https://www.curriculumnacional.cl/614/w3-article-228280.html","Identificador 228280")</f>
        <v>Identificador 228280</v>
      </c>
    </row>
    <row r="642" spans="1:5">
      <c r="A642" t="s">
        <v>937</v>
      </c>
      <c r="B642" t="s">
        <v>938</v>
      </c>
      <c r="C642" t="s">
        <v>38</v>
      </c>
      <c r="D642" t="s">
        <v>44</v>
      </c>
      <c r="E642" s="1" t="str">
        <f>HYPERLINK("https://www.curriculumnacional.cl/614/w3-article-226574.html","Identificador 226574")</f>
        <v>Identificador 226574</v>
      </c>
    </row>
    <row r="643" spans="1:5">
      <c r="A643" t="s">
        <v>939</v>
      </c>
      <c r="B643" t="s">
        <v>940</v>
      </c>
      <c r="C643" t="s">
        <v>38</v>
      </c>
      <c r="D643" t="s">
        <v>44</v>
      </c>
      <c r="E643" s="1" t="str">
        <f>HYPERLINK("https://www.curriculumnacional.cl/614/w3-article-226575.html","Identificador 226575")</f>
        <v>Identificador 226575</v>
      </c>
    </row>
    <row r="644" spans="1:5">
      <c r="A644" t="s">
        <v>941</v>
      </c>
      <c r="B644" t="s">
        <v>508</v>
      </c>
      <c r="C644" t="s">
        <v>38</v>
      </c>
      <c r="D644" t="s">
        <v>39</v>
      </c>
      <c r="E644" s="1" t="str">
        <f>HYPERLINK("https://www.curriculumnacional.cl/614/w3-article-83485.html","Identificador 83485")</f>
        <v>Identificador 83485</v>
      </c>
    </row>
    <row r="645" spans="1:5">
      <c r="A645" t="s">
        <v>942</v>
      </c>
      <c r="B645" t="s">
        <v>508</v>
      </c>
      <c r="C645" t="s">
        <v>38</v>
      </c>
      <c r="D645" t="s">
        <v>39</v>
      </c>
      <c r="E645" s="1" t="str">
        <f>HYPERLINK("https://www.curriculumnacional.cl/614/w3-article-223411.html","Identificador 223411")</f>
        <v>Identificador 223411</v>
      </c>
    </row>
    <row r="646" spans="1:5">
      <c r="A646" t="s">
        <v>943</v>
      </c>
      <c r="B646" t="s">
        <v>944</v>
      </c>
      <c r="C646" t="s">
        <v>38</v>
      </c>
      <c r="D646" t="s">
        <v>44</v>
      </c>
      <c r="E646" s="1" t="str">
        <f>HYPERLINK("https://www.curriculumnacional.cl/614/w3-article-226576.html","Identificador 226576")</f>
        <v>Identificador 226576</v>
      </c>
    </row>
    <row r="647" spans="1:5">
      <c r="A647" t="s">
        <v>945</v>
      </c>
      <c r="B647" t="s">
        <v>946</v>
      </c>
      <c r="C647" t="s">
        <v>38</v>
      </c>
      <c r="D647" t="s">
        <v>39</v>
      </c>
      <c r="E647" s="1" t="str">
        <f>HYPERLINK("https://www.curriculumnacional.cl/614/w3-article-224660.html","Identificador 224660")</f>
        <v>Identificador 224660</v>
      </c>
    </row>
    <row r="648" spans="1:5">
      <c r="A648" t="s">
        <v>947</v>
      </c>
      <c r="B648" t="s">
        <v>646</v>
      </c>
      <c r="C648" t="s">
        <v>38</v>
      </c>
      <c r="D648" t="s">
        <v>39</v>
      </c>
      <c r="E648" s="1" t="str">
        <f>HYPERLINK("https://www.curriculumnacional.cl/614/w3-article-83591.html","Identificador 83591")</f>
        <v>Identificador 83591</v>
      </c>
    </row>
    <row r="649" spans="1:5">
      <c r="A649" t="s">
        <v>948</v>
      </c>
      <c r="B649" t="s">
        <v>949</v>
      </c>
      <c r="C649" t="s">
        <v>38</v>
      </c>
      <c r="D649" t="s">
        <v>39</v>
      </c>
      <c r="E649" s="1" t="str">
        <f>HYPERLINK("https://www.curriculumnacional.cl/614/w3-article-224656.html","Identificador 224656")</f>
        <v>Identificador 224656</v>
      </c>
    </row>
    <row r="650" spans="1:5">
      <c r="A650" t="s">
        <v>950</v>
      </c>
      <c r="B650" t="s">
        <v>951</v>
      </c>
      <c r="C650" t="s">
        <v>38</v>
      </c>
      <c r="D650" t="s">
        <v>39</v>
      </c>
      <c r="E650" s="1" t="str">
        <f>HYPERLINK("https://www.curriculumnacional.cl/614/w3-article-83481.html","Identificador 83481")</f>
        <v>Identificador 83481</v>
      </c>
    </row>
    <row r="651" spans="1:5">
      <c r="A651" t="s">
        <v>952</v>
      </c>
      <c r="B651" t="s">
        <v>901</v>
      </c>
      <c r="C651" t="s">
        <v>38</v>
      </c>
      <c r="D651" t="s">
        <v>39</v>
      </c>
      <c r="E651" s="1" t="str">
        <f>HYPERLINK("https://www.curriculumnacional.cl/614/w3-article-83505.html","Identificador 83505")</f>
        <v>Identificador 83505</v>
      </c>
    </row>
    <row r="652" spans="1:5">
      <c r="A652" t="s">
        <v>953</v>
      </c>
      <c r="B652" t="s">
        <v>253</v>
      </c>
      <c r="C652" t="s">
        <v>38</v>
      </c>
      <c r="D652" t="s">
        <v>39</v>
      </c>
      <c r="E652" s="1" t="str">
        <f>HYPERLINK("https://www.curriculumnacional.cl/614/w3-article-226145.html","Identificador 226145")</f>
        <v>Identificador 226145</v>
      </c>
    </row>
    <row r="653" spans="1:5">
      <c r="A653" t="s">
        <v>954</v>
      </c>
      <c r="B653" t="s">
        <v>955</v>
      </c>
      <c r="C653" t="s">
        <v>38</v>
      </c>
      <c r="D653" t="s">
        <v>39</v>
      </c>
      <c r="E653" s="1" t="str">
        <f>HYPERLINK("https://www.curriculumnacional.cl/614/w3-article-226194.html","Identificador 226194")</f>
        <v>Identificador 226194</v>
      </c>
    </row>
    <row r="654" spans="1:5">
      <c r="A654" t="s">
        <v>956</v>
      </c>
      <c r="B654" t="s">
        <v>146</v>
      </c>
      <c r="C654" t="s">
        <v>38</v>
      </c>
      <c r="D654" t="s">
        <v>39</v>
      </c>
      <c r="E654" s="1" t="str">
        <f>HYPERLINK("https://www.curriculumnacional.cl/614/w3-article-223946.html","Identificador 223946")</f>
        <v>Identificador 223946</v>
      </c>
    </row>
    <row r="655" spans="1:5">
      <c r="A655" t="s">
        <v>957</v>
      </c>
      <c r="B655" t="s">
        <v>146</v>
      </c>
      <c r="C655" t="s">
        <v>38</v>
      </c>
      <c r="D655" t="s">
        <v>39</v>
      </c>
      <c r="E655" s="1" t="str">
        <f>HYPERLINK("https://www.curriculumnacional.cl/614/w3-article-223947.html","Identificador 223947")</f>
        <v>Identificador 223947</v>
      </c>
    </row>
    <row r="656" spans="1:5">
      <c r="A656" t="s">
        <v>958</v>
      </c>
      <c r="B656" t="s">
        <v>162</v>
      </c>
      <c r="C656" t="s">
        <v>38</v>
      </c>
      <c r="D656" t="s">
        <v>39</v>
      </c>
      <c r="E656" s="1" t="str">
        <f>HYPERLINK("https://www.curriculumnacional.cl/614/w3-article-258387.html","Identificador 258387")</f>
        <v>Identificador 258387</v>
      </c>
    </row>
    <row r="657" spans="1:5">
      <c r="A657" t="s">
        <v>959</v>
      </c>
      <c r="B657" t="s">
        <v>960</v>
      </c>
      <c r="C657" t="s">
        <v>38</v>
      </c>
      <c r="D657" t="s">
        <v>191</v>
      </c>
      <c r="E657" s="1" t="str">
        <f>HYPERLINK("https://www.curriculumnacional.cl/614/w3-article-228182.html","Identificador 228182")</f>
        <v>Identificador 228182</v>
      </c>
    </row>
    <row r="658" spans="1:5">
      <c r="A658" t="s">
        <v>961</v>
      </c>
      <c r="B658" t="s">
        <v>962</v>
      </c>
      <c r="C658" t="s">
        <v>38</v>
      </c>
      <c r="D658" t="s">
        <v>39</v>
      </c>
      <c r="E658" s="1" t="str">
        <f>HYPERLINK("https://www.curriculumnacional.cl/614/w3-article-83646.html","Identificador 83646")</f>
        <v>Identificador 83646</v>
      </c>
    </row>
    <row r="659" spans="1:5">
      <c r="A659" t="s">
        <v>963</v>
      </c>
      <c r="B659" t="s">
        <v>962</v>
      </c>
      <c r="C659" t="s">
        <v>38</v>
      </c>
      <c r="D659" t="s">
        <v>39</v>
      </c>
      <c r="E659" s="1" t="str">
        <f>HYPERLINK("https://www.curriculumnacional.cl/614/w3-article-83645.html","Identificador 83645")</f>
        <v>Identificador 83645</v>
      </c>
    </row>
    <row r="660" spans="1:5">
      <c r="A660" t="s">
        <v>964</v>
      </c>
      <c r="B660" t="s">
        <v>962</v>
      </c>
      <c r="C660" t="s">
        <v>38</v>
      </c>
      <c r="D660" t="s">
        <v>39</v>
      </c>
      <c r="E660" s="1" t="str">
        <f>HYPERLINK("https://www.curriculumnacional.cl/614/w3-article-83647.html","Identificador 83647")</f>
        <v>Identificador 83647</v>
      </c>
    </row>
    <row r="661" spans="1:5">
      <c r="A661" t="s">
        <v>965</v>
      </c>
      <c r="B661" t="s">
        <v>339</v>
      </c>
      <c r="C661" t="s">
        <v>38</v>
      </c>
      <c r="D661" t="s">
        <v>39</v>
      </c>
      <c r="E661" s="1" t="str">
        <f>HYPERLINK("https://www.curriculumnacional.cl/614/w3-article-224624.html","Identificador 224624")</f>
        <v>Identificador 224624</v>
      </c>
    </row>
    <row r="662" spans="1:5">
      <c r="A662" t="s">
        <v>966</v>
      </c>
      <c r="B662" t="s">
        <v>549</v>
      </c>
      <c r="C662" t="s">
        <v>38</v>
      </c>
      <c r="D662" t="s">
        <v>39</v>
      </c>
      <c r="E662" s="1" t="str">
        <f>HYPERLINK("https://www.curriculumnacional.cl/614/w3-article-226604.html","Identificador 226604")</f>
        <v>Identificador 226604</v>
      </c>
    </row>
    <row r="663" spans="1:5">
      <c r="A663" t="s">
        <v>967</v>
      </c>
      <c r="B663" t="s">
        <v>239</v>
      </c>
      <c r="C663" t="s">
        <v>38</v>
      </c>
      <c r="D663" t="s">
        <v>39</v>
      </c>
      <c r="E663" s="1" t="str">
        <f>HYPERLINK("https://www.curriculumnacional.cl/614/w3-article-223948.html","Identificador 223948")</f>
        <v>Identificador 223948</v>
      </c>
    </row>
    <row r="664" spans="1:5">
      <c r="A664" t="s">
        <v>968</v>
      </c>
      <c r="B664" t="s">
        <v>740</v>
      </c>
      <c r="C664" t="s">
        <v>38</v>
      </c>
      <c r="D664" t="s">
        <v>39</v>
      </c>
      <c r="E664" s="1" t="str">
        <f>HYPERLINK("https://www.curriculumnacional.cl/614/w3-article-83494.html","Identificador 83494")</f>
        <v>Identificador 83494</v>
      </c>
    </row>
    <row r="665" spans="1:5">
      <c r="A665" t="s">
        <v>969</v>
      </c>
      <c r="B665" t="s">
        <v>561</v>
      </c>
      <c r="C665" t="s">
        <v>38</v>
      </c>
      <c r="D665" t="s">
        <v>39</v>
      </c>
      <c r="E665" s="1" t="str">
        <f>HYPERLINK("https://www.curriculumnacional.cl/614/w3-article-83602.html","Identificador 83602")</f>
        <v>Identificador 83602</v>
      </c>
    </row>
    <row r="666" spans="1:5">
      <c r="A666" t="s">
        <v>970</v>
      </c>
      <c r="B666" t="s">
        <v>971</v>
      </c>
      <c r="C666" t="s">
        <v>38</v>
      </c>
      <c r="D666" t="s">
        <v>44</v>
      </c>
      <c r="E666" s="1" t="str">
        <f>HYPERLINK("https://www.curriculumnacional.cl/614/w3-article-228203.html","Identificador 228203")</f>
        <v>Identificador 228203</v>
      </c>
    </row>
    <row r="667" spans="1:5">
      <c r="A667" t="s">
        <v>972</v>
      </c>
      <c r="B667" t="s">
        <v>973</v>
      </c>
      <c r="C667" t="s">
        <v>38</v>
      </c>
      <c r="D667" t="s">
        <v>39</v>
      </c>
      <c r="E667" s="1" t="str">
        <f>HYPERLINK("https://www.curriculumnacional.cl/614/w3-article-83625.html","Identificador 83625")</f>
        <v>Identificador 83625</v>
      </c>
    </row>
    <row r="668" spans="1:5">
      <c r="A668" t="s">
        <v>972</v>
      </c>
      <c r="B668" t="s">
        <v>182</v>
      </c>
      <c r="C668" t="s">
        <v>38</v>
      </c>
      <c r="D668" t="s">
        <v>39</v>
      </c>
      <c r="E668" s="1" t="str">
        <f>HYPERLINK("https://www.curriculumnacional.cl/614/w3-article-224674.html","Identificador 224674")</f>
        <v>Identificador 224674</v>
      </c>
    </row>
    <row r="669" spans="1:5">
      <c r="A669" t="s">
        <v>974</v>
      </c>
      <c r="B669" t="s">
        <v>720</v>
      </c>
      <c r="C669" t="s">
        <v>38</v>
      </c>
      <c r="D669" t="s">
        <v>39</v>
      </c>
      <c r="E669" s="1" t="str">
        <f>HYPERLINK("https://www.curriculumnacional.cl/614/w3-article-83517.html","Identificador 83517")</f>
        <v>Identificador 83517</v>
      </c>
    </row>
    <row r="670" spans="1:5">
      <c r="A670" t="s">
        <v>975</v>
      </c>
      <c r="B670" t="s">
        <v>938</v>
      </c>
      <c r="C670" t="s">
        <v>38</v>
      </c>
      <c r="D670" t="s">
        <v>44</v>
      </c>
      <c r="E670" s="1" t="str">
        <f>HYPERLINK("https://www.curriculumnacional.cl/614/w3-article-226577.html","Identificador 226577")</f>
        <v>Identificador 226577</v>
      </c>
    </row>
    <row r="671" spans="1:5">
      <c r="A671" t="s">
        <v>976</v>
      </c>
      <c r="B671" t="s">
        <v>416</v>
      </c>
      <c r="C671" t="s">
        <v>38</v>
      </c>
      <c r="D671" t="s">
        <v>39</v>
      </c>
      <c r="E671" s="1" t="str">
        <f>HYPERLINK("https://www.curriculumnacional.cl/614/w3-article-83623.html","Identificador 83623")</f>
        <v>Identificador 83623</v>
      </c>
    </row>
    <row r="672" spans="1:5">
      <c r="A672" t="s">
        <v>977</v>
      </c>
      <c r="B672" t="s">
        <v>473</v>
      </c>
      <c r="C672" t="s">
        <v>38</v>
      </c>
      <c r="D672" t="s">
        <v>39</v>
      </c>
      <c r="E672" s="1" t="str">
        <f>HYPERLINK("https://www.curriculumnacional.cl/614/w3-article-83541.html","Identificador 83541")</f>
        <v>Identificador 83541</v>
      </c>
    </row>
    <row r="673" spans="1:5">
      <c r="A673" t="s">
        <v>978</v>
      </c>
      <c r="B673" t="s">
        <v>253</v>
      </c>
      <c r="C673" t="s">
        <v>38</v>
      </c>
      <c r="D673" t="s">
        <v>39</v>
      </c>
      <c r="E673" s="1" t="str">
        <f>HYPERLINK("https://www.curriculumnacional.cl/614/w3-article-226146.html","Identificador 226146")</f>
        <v>Identificador 226146</v>
      </c>
    </row>
    <row r="674" spans="1:5">
      <c r="A674" t="s">
        <v>979</v>
      </c>
      <c r="B674" t="s">
        <v>980</v>
      </c>
      <c r="C674" t="s">
        <v>38</v>
      </c>
      <c r="D674" t="s">
        <v>39</v>
      </c>
      <c r="E674" s="1" t="str">
        <f>HYPERLINK("https://www.curriculumnacional.cl/614/w3-article-223949.html","Identificador 223949")</f>
        <v>Identificador 223949</v>
      </c>
    </row>
    <row r="675" spans="1:5">
      <c r="A675" t="s">
        <v>981</v>
      </c>
      <c r="B675" t="s">
        <v>322</v>
      </c>
      <c r="C675" t="s">
        <v>38</v>
      </c>
      <c r="D675" t="s">
        <v>44</v>
      </c>
      <c r="E675" s="1" t="str">
        <f>HYPERLINK("https://www.curriculumnacional.cl/614/w3-article-223950.html","Identificador 223950")</f>
        <v>Identificador 223950</v>
      </c>
    </row>
    <row r="676" spans="1:5">
      <c r="A676" t="s">
        <v>982</v>
      </c>
      <c r="B676" t="s">
        <v>217</v>
      </c>
      <c r="C676" t="s">
        <v>38</v>
      </c>
      <c r="D676" t="s">
        <v>44</v>
      </c>
      <c r="E676" s="1" t="str">
        <f>HYPERLINK("https://www.curriculumnacional.cl/614/w3-article-228284.html","Identificador 228284")</f>
        <v>Identificador 228284</v>
      </c>
    </row>
    <row r="677" spans="1:5">
      <c r="A677" t="s">
        <v>983</v>
      </c>
      <c r="B677" t="s">
        <v>278</v>
      </c>
      <c r="C677" t="s">
        <v>38</v>
      </c>
      <c r="D677" t="s">
        <v>39</v>
      </c>
      <c r="E677" s="1" t="str">
        <f>HYPERLINK("https://www.curriculumnacional.cl/614/w3-article-226147.html","Identificador 226147")</f>
        <v>Identificador 226147</v>
      </c>
    </row>
    <row r="678" spans="1:5">
      <c r="A678" t="s">
        <v>984</v>
      </c>
      <c r="B678" t="s">
        <v>985</v>
      </c>
      <c r="C678" t="s">
        <v>38</v>
      </c>
      <c r="D678" t="s">
        <v>39</v>
      </c>
      <c r="E678" s="1" t="str">
        <f>HYPERLINK("https://www.curriculumnacional.cl/614/w3-article-224621.html","Identificador 224621")</f>
        <v>Identificador 224621</v>
      </c>
    </row>
    <row r="679" spans="1:5">
      <c r="A679" t="s">
        <v>986</v>
      </c>
      <c r="B679" t="s">
        <v>766</v>
      </c>
      <c r="C679" t="s">
        <v>38</v>
      </c>
      <c r="D679" t="s">
        <v>39</v>
      </c>
      <c r="E679" s="1" t="str">
        <f>HYPERLINK("https://www.curriculumnacional.cl/614/w3-article-223951.html","Identificador 223951")</f>
        <v>Identificador 223951</v>
      </c>
    </row>
    <row r="680" spans="1:5">
      <c r="A680" t="s">
        <v>987</v>
      </c>
      <c r="B680" t="s">
        <v>988</v>
      </c>
      <c r="C680" t="s">
        <v>38</v>
      </c>
      <c r="D680" t="s">
        <v>198</v>
      </c>
      <c r="E680" s="1" t="str">
        <f>HYPERLINK("https://www.curriculumnacional.cl/614/w3-article-228263.html","Identificador 228263")</f>
        <v>Identificador 228263</v>
      </c>
    </row>
    <row r="681" spans="1:5">
      <c r="A681" t="s">
        <v>989</v>
      </c>
      <c r="B681" t="s">
        <v>258</v>
      </c>
      <c r="C681" t="s">
        <v>38</v>
      </c>
      <c r="D681" t="s">
        <v>39</v>
      </c>
      <c r="E681" s="1" t="str">
        <f>HYPERLINK("https://www.curriculumnacional.cl/614/w3-article-83486.html","Identificador 83486")</f>
        <v>Identificador 83486</v>
      </c>
    </row>
    <row r="682" spans="1:5">
      <c r="A682" t="s">
        <v>990</v>
      </c>
      <c r="B682" t="s">
        <v>233</v>
      </c>
      <c r="C682" t="s">
        <v>38</v>
      </c>
      <c r="D682" t="s">
        <v>198</v>
      </c>
      <c r="E682" s="1" t="str">
        <f>HYPERLINK("https://www.curriculumnacional.cl/614/w3-article-228310.html","Identificador 228310")</f>
        <v>Identificador 228310</v>
      </c>
    </row>
    <row r="683" spans="1:5">
      <c r="A683" t="s">
        <v>991</v>
      </c>
      <c r="B683" t="s">
        <v>992</v>
      </c>
      <c r="C683" t="s">
        <v>38</v>
      </c>
      <c r="D683" t="s">
        <v>39</v>
      </c>
      <c r="E683" s="1" t="str">
        <f>HYPERLINK("https://www.curriculumnacional.cl/614/w3-article-228184.html","Identificador 228184")</f>
        <v>Identificador 228184</v>
      </c>
    </row>
    <row r="684" spans="1:5">
      <c r="A684" t="s">
        <v>993</v>
      </c>
      <c r="B684" t="s">
        <v>248</v>
      </c>
      <c r="C684" t="s">
        <v>38</v>
      </c>
      <c r="D684" t="s">
        <v>39</v>
      </c>
      <c r="E684" s="1" t="str">
        <f>HYPERLINK("https://www.curriculumnacional.cl/614/w3-article-223952.html","Identificador 223952")</f>
        <v>Identificador 223952</v>
      </c>
    </row>
    <row r="685" spans="1:5">
      <c r="A685" t="s">
        <v>994</v>
      </c>
      <c r="B685" t="s">
        <v>268</v>
      </c>
      <c r="C685" t="s">
        <v>38</v>
      </c>
      <c r="D685" t="s">
        <v>39</v>
      </c>
      <c r="E685" s="1" t="str">
        <f>HYPERLINK("https://www.curriculumnacional.cl/614/w3-article-224675.html","Identificador 224675")</f>
        <v>Identificador 224675</v>
      </c>
    </row>
    <row r="686" spans="1:5">
      <c r="A686" t="s">
        <v>995</v>
      </c>
      <c r="B686" t="s">
        <v>747</v>
      </c>
      <c r="C686" t="s">
        <v>38</v>
      </c>
      <c r="D686" t="s">
        <v>39</v>
      </c>
      <c r="E686" s="1" t="str">
        <f>HYPERLINK("https://www.curriculumnacional.cl/614/w3-article-223953.html","Identificador 223953")</f>
        <v>Identificador 223953</v>
      </c>
    </row>
    <row r="687" spans="1:5">
      <c r="A687" t="s">
        <v>996</v>
      </c>
      <c r="B687" t="s">
        <v>491</v>
      </c>
      <c r="C687" t="s">
        <v>38</v>
      </c>
      <c r="D687" t="s">
        <v>39</v>
      </c>
      <c r="E687" s="1" t="str">
        <f>HYPERLINK("https://www.curriculumnacional.cl/614/w3-article-83513.html","Identificador 83513")</f>
        <v>Identificador 83513</v>
      </c>
    </row>
    <row r="688" spans="1:5">
      <c r="A688" t="s">
        <v>997</v>
      </c>
      <c r="B688" t="s">
        <v>998</v>
      </c>
      <c r="C688" t="s">
        <v>38</v>
      </c>
      <c r="D688" t="s">
        <v>39</v>
      </c>
      <c r="E688" s="1" t="str">
        <f>HYPERLINK("https://www.curriculumnacional.cl/614/w3-article-224676.html","Identificador 224676")</f>
        <v>Identificador 224676</v>
      </c>
    </row>
    <row r="689" spans="1:5">
      <c r="A689" t="s">
        <v>999</v>
      </c>
      <c r="B689" t="s">
        <v>1000</v>
      </c>
      <c r="C689" t="s">
        <v>38</v>
      </c>
      <c r="D689" t="s">
        <v>39</v>
      </c>
      <c r="E689" s="1" t="str">
        <f>HYPERLINK("https://www.curriculumnacional.cl/614/w3-article-224677.html","Identificador 224677")</f>
        <v>Identificador 224677</v>
      </c>
    </row>
    <row r="690" spans="1:5">
      <c r="A690" t="s">
        <v>1001</v>
      </c>
      <c r="B690" t="s">
        <v>1002</v>
      </c>
      <c r="C690" t="s">
        <v>38</v>
      </c>
      <c r="D690" t="s">
        <v>39</v>
      </c>
      <c r="E690" s="1" t="str">
        <f>HYPERLINK("https://www.curriculumnacional.cl/614/w3-article-223954.html","Identificador 223954")</f>
        <v>Identificador 223954</v>
      </c>
    </row>
    <row r="691" spans="1:5">
      <c r="A691" t="s">
        <v>1003</v>
      </c>
      <c r="B691" t="s">
        <v>258</v>
      </c>
      <c r="C691" t="s">
        <v>38</v>
      </c>
      <c r="D691" t="s">
        <v>39</v>
      </c>
      <c r="E691" s="1" t="str">
        <f>HYPERLINK("https://www.curriculumnacional.cl/614/w3-article-83487.html","Identificador 83487")</f>
        <v>Identificador 83487</v>
      </c>
    </row>
    <row r="692" spans="1:5">
      <c r="A692" t="s">
        <v>1004</v>
      </c>
      <c r="B692" t="s">
        <v>540</v>
      </c>
      <c r="C692" t="s">
        <v>38</v>
      </c>
      <c r="D692" t="s">
        <v>44</v>
      </c>
      <c r="E692" s="1" t="str">
        <f>HYPERLINK("https://www.curriculumnacional.cl/614/w3-article-228073.html","Identificador 228073")</f>
        <v>Identificador 228073</v>
      </c>
    </row>
    <row r="693" spans="1:5">
      <c r="A693" t="s">
        <v>1005</v>
      </c>
      <c r="B693" t="s">
        <v>171</v>
      </c>
      <c r="C693" t="s">
        <v>38</v>
      </c>
      <c r="D693" t="s">
        <v>39</v>
      </c>
      <c r="E693" s="1" t="str">
        <f>HYPERLINK("https://www.curriculumnacional.cl/614/w3-article-228224.html","Identificador 228224")</f>
        <v>Identificador 228224</v>
      </c>
    </row>
    <row r="694" spans="1:5">
      <c r="A694" t="s">
        <v>1006</v>
      </c>
      <c r="B694" t="s">
        <v>146</v>
      </c>
      <c r="C694" t="s">
        <v>38</v>
      </c>
      <c r="D694" t="s">
        <v>39</v>
      </c>
      <c r="E694" s="1" t="str">
        <f>HYPERLINK("https://www.curriculumnacional.cl/614/w3-article-223955.html","Identificador 223955")</f>
        <v>Identificador 223955</v>
      </c>
    </row>
    <row r="695" spans="1:5">
      <c r="A695" t="s">
        <v>1007</v>
      </c>
      <c r="B695" t="s">
        <v>1008</v>
      </c>
      <c r="C695" t="s">
        <v>38</v>
      </c>
      <c r="D695" t="s">
        <v>39</v>
      </c>
      <c r="E695" s="1" t="str">
        <f>HYPERLINK("https://www.curriculumnacional.cl/614/w3-article-226627.html","Identificador 226627")</f>
        <v>Identificador 226627</v>
      </c>
    </row>
    <row r="696" spans="1:5">
      <c r="A696" t="s">
        <v>1009</v>
      </c>
      <c r="B696" t="s">
        <v>1010</v>
      </c>
      <c r="C696" t="s">
        <v>38</v>
      </c>
      <c r="D696" t="s">
        <v>39</v>
      </c>
      <c r="E696" s="1" t="str">
        <f>HYPERLINK("https://www.curriculumnacional.cl/614/w3-article-223956.html","Identificador 223956")</f>
        <v>Identificador 223956</v>
      </c>
    </row>
    <row r="697" spans="1:5">
      <c r="A697" t="s">
        <v>1011</v>
      </c>
      <c r="B697" t="s">
        <v>255</v>
      </c>
      <c r="C697" t="s">
        <v>38</v>
      </c>
      <c r="D697" t="s">
        <v>39</v>
      </c>
      <c r="E697" s="1" t="str">
        <f>HYPERLINK("https://www.curriculumnacional.cl/614/w3-article-228154.html","Identificador 228154")</f>
        <v>Identificador 228154</v>
      </c>
    </row>
    <row r="698" spans="1:5">
      <c r="A698" t="s">
        <v>1012</v>
      </c>
      <c r="B698" t="s">
        <v>251</v>
      </c>
      <c r="C698" t="s">
        <v>38</v>
      </c>
      <c r="D698" t="s">
        <v>39</v>
      </c>
      <c r="E698" s="1" t="str">
        <f>HYPERLINK("https://www.curriculumnacional.cl/614/w3-article-223957.html","Identificador 223957")</f>
        <v>Identificador 223957</v>
      </c>
    </row>
    <row r="699" spans="1:5">
      <c r="A699" t="s">
        <v>1013</v>
      </c>
      <c r="B699" t="s">
        <v>1014</v>
      </c>
      <c r="C699" t="s">
        <v>38</v>
      </c>
      <c r="D699" t="s">
        <v>39</v>
      </c>
      <c r="E699" s="1" t="str">
        <f>HYPERLINK("https://www.curriculumnacional.cl/614/w3-article-226195.html","Identificador 226195")</f>
        <v>Identificador 226195</v>
      </c>
    </row>
    <row r="700" spans="1:5">
      <c r="A700" t="s">
        <v>1015</v>
      </c>
      <c r="B700" t="s">
        <v>1016</v>
      </c>
      <c r="C700" t="s">
        <v>38</v>
      </c>
      <c r="D700" t="s">
        <v>198</v>
      </c>
      <c r="E700" s="1" t="str">
        <f>HYPERLINK("https://www.curriculumnacional.cl/614/w3-article-228270.html","Identificador 228270")</f>
        <v>Identificador 228270</v>
      </c>
    </row>
    <row r="701" spans="1:5">
      <c r="A701" t="s">
        <v>1017</v>
      </c>
      <c r="B701" t="s">
        <v>547</v>
      </c>
      <c r="C701" t="s">
        <v>38</v>
      </c>
      <c r="D701" t="s">
        <v>39</v>
      </c>
      <c r="E701" s="1" t="str">
        <f>HYPERLINK("https://www.curriculumnacional.cl/614/w3-article-226196.html","Identificador 226196")</f>
        <v>Identificador 226196</v>
      </c>
    </row>
    <row r="702" spans="1:5">
      <c r="A702" t="s">
        <v>1018</v>
      </c>
      <c r="B702" t="s">
        <v>293</v>
      </c>
      <c r="C702" t="s">
        <v>38</v>
      </c>
      <c r="D702" t="s">
        <v>39</v>
      </c>
      <c r="E702" s="1" t="str">
        <f>HYPERLINK("https://www.curriculumnacional.cl/614/w3-article-83597.html","Identificador 83597")</f>
        <v>Identificador 83597</v>
      </c>
    </row>
    <row r="703" spans="1:5">
      <c r="A703" t="s">
        <v>1019</v>
      </c>
      <c r="B703" t="s">
        <v>1020</v>
      </c>
      <c r="C703" t="s">
        <v>38</v>
      </c>
      <c r="D703" t="s">
        <v>39</v>
      </c>
      <c r="E703" s="1" t="str">
        <f>HYPERLINK("https://www.curriculumnacional.cl/614/w3-article-226628.html","Identificador 226628")</f>
        <v>Identificador 226628</v>
      </c>
    </row>
    <row r="704" spans="1:5">
      <c r="A704" t="s">
        <v>1021</v>
      </c>
      <c r="B704" t="s">
        <v>253</v>
      </c>
      <c r="C704" t="s">
        <v>38</v>
      </c>
      <c r="D704" t="s">
        <v>39</v>
      </c>
      <c r="E704" s="1" t="str">
        <f>HYPERLINK("https://www.curriculumnacional.cl/614/w3-article-226148.html","Identificador 226148")</f>
        <v>Identificador 226148</v>
      </c>
    </row>
    <row r="705" spans="1:5">
      <c r="A705" t="s">
        <v>1022</v>
      </c>
      <c r="B705" t="s">
        <v>95</v>
      </c>
      <c r="C705" t="s">
        <v>38</v>
      </c>
      <c r="D705" t="s">
        <v>131</v>
      </c>
      <c r="E705" s="1" t="str">
        <f>HYPERLINK("https://www.curriculumnacional.cl/614/w3-article-316283.html","Identificador 316283")</f>
        <v>Identificador 316283</v>
      </c>
    </row>
    <row r="706" spans="1:5">
      <c r="A706" t="s">
        <v>1023</v>
      </c>
      <c r="B706" t="s">
        <v>152</v>
      </c>
      <c r="C706" t="s">
        <v>38</v>
      </c>
      <c r="D706" t="s">
        <v>39</v>
      </c>
      <c r="E706" s="1" t="str">
        <f>HYPERLINK("https://www.curriculumnacional.cl/614/w3-article-83524.html","Identificador 83524")</f>
        <v>Identificador 83524</v>
      </c>
    </row>
    <row r="707" spans="1:5">
      <c r="A707" t="s">
        <v>1024</v>
      </c>
      <c r="B707" t="s">
        <v>326</v>
      </c>
      <c r="C707" t="s">
        <v>38</v>
      </c>
      <c r="D707" t="s">
        <v>39</v>
      </c>
      <c r="E707" s="1" t="str">
        <f>HYPERLINK("https://www.curriculumnacional.cl/614/w3-article-228225.html","Identificador 228225")</f>
        <v>Identificador 228225</v>
      </c>
    </row>
    <row r="708" spans="1:5">
      <c r="A708" t="s">
        <v>1025</v>
      </c>
      <c r="B708" t="s">
        <v>65</v>
      </c>
      <c r="C708" t="s">
        <v>38</v>
      </c>
      <c r="D708" t="s">
        <v>39</v>
      </c>
      <c r="E708" s="1" t="str">
        <f>HYPERLINK("https://www.curriculumnacional.cl/614/w3-article-253880.html","Identificador 253880")</f>
        <v>Identificador 253880</v>
      </c>
    </row>
    <row r="709" spans="1:5">
      <c r="A709" t="s">
        <v>1026</v>
      </c>
      <c r="B709" t="s">
        <v>477</v>
      </c>
      <c r="C709" t="s">
        <v>38</v>
      </c>
      <c r="D709" t="s">
        <v>44</v>
      </c>
      <c r="E709" s="1" t="str">
        <f>HYPERLINK("https://www.curriculumnacional.cl/614/w3-article-226578.html","Identificador 226578")</f>
        <v>Identificador 226578</v>
      </c>
    </row>
    <row r="710" spans="1:5">
      <c r="A710" t="s">
        <v>1027</v>
      </c>
      <c r="B710" t="s">
        <v>1028</v>
      </c>
      <c r="C710" t="s">
        <v>38</v>
      </c>
      <c r="D710" t="s">
        <v>39</v>
      </c>
      <c r="E710" s="1" t="str">
        <f>HYPERLINK("https://www.curriculumnacional.cl/614/w3-article-226526.html","Identificador 226526")</f>
        <v>Identificador 226526</v>
      </c>
    </row>
    <row r="711" spans="1:5">
      <c r="A711" t="s">
        <v>1029</v>
      </c>
      <c r="B711" t="s">
        <v>1030</v>
      </c>
      <c r="C711" t="s">
        <v>38</v>
      </c>
      <c r="D711" t="s">
        <v>39</v>
      </c>
      <c r="E711" s="1" t="str">
        <f>HYPERLINK("https://www.curriculumnacional.cl/614/w3-article-226629.html","Identificador 226629")</f>
        <v>Identificador 226629</v>
      </c>
    </row>
    <row r="712" spans="1:5">
      <c r="A712" t="s">
        <v>1031</v>
      </c>
      <c r="B712" t="s">
        <v>1030</v>
      </c>
      <c r="C712" t="s">
        <v>38</v>
      </c>
      <c r="D712" t="s">
        <v>198</v>
      </c>
      <c r="E712" s="1" t="str">
        <f>HYPERLINK("https://www.curriculumnacional.cl/614/w3-article-226630.html","Identificador 226630")</f>
        <v>Identificador 226630</v>
      </c>
    </row>
    <row r="713" spans="1:5">
      <c r="A713" t="s">
        <v>1032</v>
      </c>
      <c r="B713" t="s">
        <v>1030</v>
      </c>
      <c r="C713" t="s">
        <v>38</v>
      </c>
      <c r="D713" t="s">
        <v>198</v>
      </c>
      <c r="E713" s="1" t="str">
        <f>HYPERLINK("https://www.curriculumnacional.cl/614/w3-article-226631.html","Identificador 226631")</f>
        <v>Identificador 226631</v>
      </c>
    </row>
    <row r="714" spans="1:5">
      <c r="A714" t="s">
        <v>1033</v>
      </c>
      <c r="B714" t="s">
        <v>698</v>
      </c>
      <c r="C714" t="s">
        <v>38</v>
      </c>
      <c r="D714" t="s">
        <v>198</v>
      </c>
      <c r="E714" s="1" t="str">
        <f>HYPERLINK("https://www.curriculumnacional.cl/614/w3-article-226632.html","Identificador 226632")</f>
        <v>Identificador 226632</v>
      </c>
    </row>
    <row r="715" spans="1:5">
      <c r="A715" t="s">
        <v>1034</v>
      </c>
      <c r="B715" t="s">
        <v>1030</v>
      </c>
      <c r="C715" t="s">
        <v>38</v>
      </c>
      <c r="D715" t="s">
        <v>198</v>
      </c>
      <c r="E715" s="1" t="str">
        <f>HYPERLINK("https://www.curriculumnacional.cl/614/w3-article-226633.html","Identificador 226633")</f>
        <v>Identificador 226633</v>
      </c>
    </row>
    <row r="716" spans="1:5">
      <c r="A716" t="s">
        <v>1035</v>
      </c>
      <c r="B716" t="s">
        <v>293</v>
      </c>
      <c r="C716" t="s">
        <v>38</v>
      </c>
      <c r="D716" t="s">
        <v>39</v>
      </c>
      <c r="E716" s="1" t="str">
        <f>HYPERLINK("https://www.curriculumnacional.cl/614/w3-article-224642.html","Identificador 224642")</f>
        <v>Identificador 224642</v>
      </c>
    </row>
    <row r="717" spans="1:5">
      <c r="A717" t="s">
        <v>1036</v>
      </c>
      <c r="B717" t="s">
        <v>284</v>
      </c>
      <c r="C717" t="s">
        <v>38</v>
      </c>
      <c r="D717" t="s">
        <v>39</v>
      </c>
      <c r="E717" s="1" t="str">
        <f>HYPERLINK("https://www.curriculumnacional.cl/614/w3-article-223960.html","Identificador 223960")</f>
        <v>Identificador 223960</v>
      </c>
    </row>
    <row r="718" spans="1:5">
      <c r="A718" t="s">
        <v>1037</v>
      </c>
      <c r="B718" t="s">
        <v>237</v>
      </c>
      <c r="C718" t="s">
        <v>38</v>
      </c>
      <c r="D718" t="s">
        <v>39</v>
      </c>
      <c r="E718" s="1" t="str">
        <f>HYPERLINK("https://www.curriculumnacional.cl/614/w3-article-224619.html","Identificador 224619")</f>
        <v>Identificador 224619</v>
      </c>
    </row>
    <row r="719" spans="1:5">
      <c r="A719" t="s">
        <v>1038</v>
      </c>
      <c r="B719" t="s">
        <v>766</v>
      </c>
      <c r="C719" t="s">
        <v>38</v>
      </c>
      <c r="D719" t="s">
        <v>39</v>
      </c>
      <c r="E719" s="1" t="str">
        <f>HYPERLINK("https://www.curriculumnacional.cl/614/w3-article-223961.html","Identificador 223961")</f>
        <v>Identificador 223961</v>
      </c>
    </row>
    <row r="720" spans="1:5">
      <c r="A720" t="s">
        <v>1039</v>
      </c>
      <c r="B720" t="s">
        <v>473</v>
      </c>
      <c r="C720" t="s">
        <v>38</v>
      </c>
      <c r="D720" t="s">
        <v>39</v>
      </c>
      <c r="E720" s="1" t="str">
        <f>HYPERLINK("https://www.curriculumnacional.cl/614/w3-article-226634.html","Identificador 226634")</f>
        <v>Identificador 226634</v>
      </c>
    </row>
    <row r="721" spans="1:5">
      <c r="A721" t="s">
        <v>1040</v>
      </c>
      <c r="B721" t="s">
        <v>1041</v>
      </c>
      <c r="C721" t="s">
        <v>38</v>
      </c>
      <c r="D721" t="s">
        <v>39</v>
      </c>
      <c r="E721" s="1" t="str">
        <f>HYPERLINK("https://www.curriculumnacional.cl/614/w3-article-226579.html","Identificador 226579")</f>
        <v>Identificador 226579</v>
      </c>
    </row>
    <row r="722" spans="1:5">
      <c r="A722" t="s">
        <v>1042</v>
      </c>
      <c r="B722" t="s">
        <v>1043</v>
      </c>
      <c r="C722" t="s">
        <v>38</v>
      </c>
      <c r="D722" t="s">
        <v>39</v>
      </c>
      <c r="E722" s="1" t="str">
        <f>HYPERLINK("https://www.curriculumnacional.cl/614/w3-article-83527.html","Identificador 83527")</f>
        <v>Identificador 83527</v>
      </c>
    </row>
    <row r="723" spans="1:5">
      <c r="A723" t="s">
        <v>1044</v>
      </c>
      <c r="B723" t="s">
        <v>276</v>
      </c>
      <c r="C723" t="s">
        <v>38</v>
      </c>
      <c r="D723" t="s">
        <v>39</v>
      </c>
      <c r="E723" s="1" t="str">
        <f>HYPERLINK("https://www.curriculumnacional.cl/614/w3-article-223962.html","Identificador 223962")</f>
        <v>Identificador 223962</v>
      </c>
    </row>
    <row r="724" spans="1:5">
      <c r="A724" t="s">
        <v>1045</v>
      </c>
      <c r="B724" t="s">
        <v>11</v>
      </c>
      <c r="C724" t="s">
        <v>38</v>
      </c>
      <c r="D724" t="s">
        <v>44</v>
      </c>
      <c r="E724" s="1" t="str">
        <f>HYPERLINK("https://www.curriculumnacional.cl/614/w3-article-253875.html","Identificador 253875")</f>
        <v>Identificador 253875</v>
      </c>
    </row>
    <row r="725" spans="1:5">
      <c r="A725" t="s">
        <v>1046</v>
      </c>
      <c r="B725" t="s">
        <v>674</v>
      </c>
      <c r="C725" t="s">
        <v>38</v>
      </c>
      <c r="D725" t="s">
        <v>39</v>
      </c>
      <c r="E725" s="1" t="str">
        <f>HYPERLINK("https://www.curriculumnacional.cl/614/w3-article-226635.html","Identificador 226635")</f>
        <v>Identificador 226635</v>
      </c>
    </row>
    <row r="726" spans="1:5">
      <c r="A726" t="s">
        <v>1047</v>
      </c>
      <c r="B726" t="s">
        <v>244</v>
      </c>
      <c r="C726" t="s">
        <v>38</v>
      </c>
      <c r="D726" t="s">
        <v>131</v>
      </c>
      <c r="E726" s="1" t="str">
        <f>HYPERLINK("https://www.curriculumnacional.cl/614/w3-article-83559.html","Identificador 83559")</f>
        <v>Identificador 83559</v>
      </c>
    </row>
    <row r="727" spans="1:5">
      <c r="A727" t="s">
        <v>1048</v>
      </c>
      <c r="B727" t="s">
        <v>237</v>
      </c>
      <c r="C727" t="s">
        <v>38</v>
      </c>
      <c r="D727" t="s">
        <v>39</v>
      </c>
      <c r="E727" s="1" t="str">
        <f>HYPERLINK("https://www.curriculumnacional.cl/614/w3-article-224643.html","Identificador 224643")</f>
        <v>Identificador 224643</v>
      </c>
    </row>
    <row r="728" spans="1:5">
      <c r="A728" t="s">
        <v>1049</v>
      </c>
      <c r="B728" t="s">
        <v>1028</v>
      </c>
      <c r="C728" t="s">
        <v>38</v>
      </c>
      <c r="D728" t="s">
        <v>39</v>
      </c>
      <c r="E728" s="1" t="str">
        <f>HYPERLINK("https://www.curriculumnacional.cl/614/w3-article-228185.html","Identificador 228185")</f>
        <v>Identificador 228185</v>
      </c>
    </row>
    <row r="729" spans="1:5">
      <c r="A729" t="s">
        <v>1050</v>
      </c>
      <c r="B729" t="s">
        <v>193</v>
      </c>
      <c r="C729" t="s">
        <v>38</v>
      </c>
      <c r="D729" t="s">
        <v>39</v>
      </c>
      <c r="E729" s="1" t="str">
        <f>HYPERLINK("https://www.curriculumnacional.cl/614/w3-article-83499.html","Identificador 83499")</f>
        <v>Identificador 83499</v>
      </c>
    </row>
    <row r="730" spans="1:5">
      <c r="A730" t="s">
        <v>1051</v>
      </c>
      <c r="B730" t="s">
        <v>1052</v>
      </c>
      <c r="C730" t="s">
        <v>38</v>
      </c>
      <c r="D730" t="s">
        <v>44</v>
      </c>
      <c r="E730" s="1" t="str">
        <f>HYPERLINK("https://www.curriculumnacional.cl/614/w3-article-83604.html","Identificador 83604")</f>
        <v>Identificador 83604</v>
      </c>
    </row>
    <row r="731" spans="1:5">
      <c r="A731" t="s">
        <v>1053</v>
      </c>
      <c r="B731" t="s">
        <v>237</v>
      </c>
      <c r="C731" t="s">
        <v>38</v>
      </c>
      <c r="D731" t="s">
        <v>39</v>
      </c>
      <c r="E731" s="1" t="str">
        <f>HYPERLINK("https://www.curriculumnacional.cl/614/w3-article-224637.html","Identificador 224637")</f>
        <v>Identificador 224637</v>
      </c>
    </row>
    <row r="732" spans="1:5">
      <c r="A732" t="s">
        <v>1054</v>
      </c>
      <c r="B732" t="s">
        <v>766</v>
      </c>
      <c r="C732" t="s">
        <v>38</v>
      </c>
      <c r="D732" t="s">
        <v>39</v>
      </c>
      <c r="E732" s="1" t="str">
        <f>HYPERLINK("https://www.curriculumnacional.cl/614/w3-article-223963.html","Identificador 223963")</f>
        <v>Identificador 223963</v>
      </c>
    </row>
    <row r="733" spans="1:5">
      <c r="A733" t="s">
        <v>1055</v>
      </c>
      <c r="B733" t="s">
        <v>1056</v>
      </c>
      <c r="C733" t="s">
        <v>38</v>
      </c>
      <c r="D733" t="s">
        <v>44</v>
      </c>
      <c r="E733" s="1" t="str">
        <f>HYPERLINK("https://www.curriculumnacional.cl/614/w3-article-83556.html","Identificador 83556")</f>
        <v>Identificador 83556</v>
      </c>
    </row>
    <row r="734" spans="1:5">
      <c r="A734" t="s">
        <v>1057</v>
      </c>
      <c r="B734" t="s">
        <v>1058</v>
      </c>
      <c r="C734" t="s">
        <v>38</v>
      </c>
      <c r="D734" t="s">
        <v>44</v>
      </c>
      <c r="E734" s="1" t="str">
        <f>HYPERLINK("https://www.curriculumnacional.cl/614/w3-article-223964.html","Identificador 223964")</f>
        <v>Identificador 223964</v>
      </c>
    </row>
    <row r="735" spans="1:5">
      <c r="A735" t="s">
        <v>1059</v>
      </c>
      <c r="B735" t="s">
        <v>237</v>
      </c>
      <c r="C735" t="s">
        <v>38</v>
      </c>
      <c r="D735" t="s">
        <v>39</v>
      </c>
      <c r="E735" s="1" t="str">
        <f>HYPERLINK("https://www.curriculumnacional.cl/614/w3-article-224634.html","Identificador 224634")</f>
        <v>Identificador 224634</v>
      </c>
    </row>
    <row r="736" spans="1:5">
      <c r="A736" t="s">
        <v>1060</v>
      </c>
      <c r="B736" t="s">
        <v>258</v>
      </c>
      <c r="C736" t="s">
        <v>38</v>
      </c>
      <c r="D736" t="s">
        <v>39</v>
      </c>
      <c r="E736" s="1" t="str">
        <f>HYPERLINK("https://www.curriculumnacional.cl/614/w3-article-83488.html","Identificador 83488")</f>
        <v>Identificador 83488</v>
      </c>
    </row>
    <row r="737" spans="1:5">
      <c r="A737" t="s">
        <v>1061</v>
      </c>
      <c r="B737" t="s">
        <v>258</v>
      </c>
      <c r="C737" t="s">
        <v>38</v>
      </c>
      <c r="D737" t="s">
        <v>39</v>
      </c>
      <c r="E737" s="1" t="str">
        <f>HYPERLINK("https://www.curriculumnacional.cl/614/w3-article-83489.html","Identificador 83489")</f>
        <v>Identificador 83489</v>
      </c>
    </row>
    <row r="738" spans="1:5">
      <c r="A738" t="s">
        <v>1062</v>
      </c>
      <c r="B738" t="s">
        <v>1063</v>
      </c>
      <c r="C738" t="s">
        <v>38</v>
      </c>
      <c r="D738" t="s">
        <v>39</v>
      </c>
      <c r="E738" s="1" t="str">
        <f>HYPERLINK("https://www.curriculumnacional.cl/614/w3-article-83635.html","Identificador 83635")</f>
        <v>Identificador 83635</v>
      </c>
    </row>
    <row r="739" spans="1:5">
      <c r="A739" t="s">
        <v>1064</v>
      </c>
      <c r="B739" t="s">
        <v>1028</v>
      </c>
      <c r="C739" t="s">
        <v>38</v>
      </c>
      <c r="D739" t="s">
        <v>39</v>
      </c>
      <c r="E739" s="1" t="str">
        <f>HYPERLINK("https://www.curriculumnacional.cl/614/w3-article-228186.html","Identificador 228186")</f>
        <v>Identificador 228186</v>
      </c>
    </row>
    <row r="740" spans="1:5">
      <c r="A740" t="s">
        <v>1065</v>
      </c>
      <c r="B740" t="s">
        <v>1066</v>
      </c>
      <c r="C740" t="s">
        <v>38</v>
      </c>
      <c r="D740" t="s">
        <v>39</v>
      </c>
      <c r="E740" s="1" t="str">
        <f>HYPERLINK("https://www.curriculumnacional.cl/614/w3-article-83511.html","Identificador 83511")</f>
        <v>Identificador 83511</v>
      </c>
    </row>
    <row r="741" spans="1:5">
      <c r="A741" t="s">
        <v>1065</v>
      </c>
      <c r="B741" t="s">
        <v>1067</v>
      </c>
      <c r="C741" t="s">
        <v>38</v>
      </c>
      <c r="D741" t="s">
        <v>39</v>
      </c>
      <c r="E741" s="1" t="str">
        <f>HYPERLINK("https://www.curriculumnacional.cl/614/w3-article-224678.html","Identificador 224678")</f>
        <v>Identificador 224678</v>
      </c>
    </row>
    <row r="742" spans="1:5">
      <c r="A742" t="s">
        <v>1068</v>
      </c>
      <c r="B742" t="s">
        <v>1069</v>
      </c>
      <c r="C742" t="s">
        <v>38</v>
      </c>
      <c r="D742" t="s">
        <v>39</v>
      </c>
      <c r="E742" s="1" t="str">
        <f>HYPERLINK("https://www.curriculumnacional.cl/614/w3-article-83634.html","Identificador 83634")</f>
        <v>Identificador 83634</v>
      </c>
    </row>
    <row r="743" spans="1:5">
      <c r="A743" t="s">
        <v>1070</v>
      </c>
      <c r="B743" t="s">
        <v>276</v>
      </c>
      <c r="C743" t="s">
        <v>38</v>
      </c>
      <c r="D743" t="s">
        <v>39</v>
      </c>
      <c r="E743" s="1" t="str">
        <f>HYPERLINK("https://www.curriculumnacional.cl/614/w3-article-223965.html","Identificador 223965")</f>
        <v>Identificador 223965</v>
      </c>
    </row>
    <row r="744" spans="1:5">
      <c r="A744" t="s">
        <v>1071</v>
      </c>
      <c r="B744" t="s">
        <v>180</v>
      </c>
      <c r="C744" t="s">
        <v>38</v>
      </c>
      <c r="D744" t="s">
        <v>39</v>
      </c>
      <c r="E744" s="1" t="str">
        <f>HYPERLINK("https://www.curriculumnacional.cl/614/w3-article-226197.html","Identificador 226197")</f>
        <v>Identificador 226197</v>
      </c>
    </row>
    <row r="745" spans="1:5">
      <c r="A745" t="s">
        <v>1072</v>
      </c>
      <c r="B745" t="s">
        <v>1063</v>
      </c>
      <c r="C745" t="s">
        <v>38</v>
      </c>
      <c r="D745" t="s">
        <v>39</v>
      </c>
      <c r="E745" s="1" t="str">
        <f>HYPERLINK("https://www.curriculumnacional.cl/614/w3-article-83636.html","Identificador 83636")</f>
        <v>Identificador 83636</v>
      </c>
    </row>
    <row r="746" spans="1:5">
      <c r="A746" t="s">
        <v>1073</v>
      </c>
      <c r="B746" t="s">
        <v>1074</v>
      </c>
      <c r="C746" t="s">
        <v>38</v>
      </c>
      <c r="D746" t="s">
        <v>39</v>
      </c>
      <c r="E746" s="1" t="str">
        <f>HYPERLINK("https://www.curriculumnacional.cl/614/w3-article-228189.html","Identificador 228189")</f>
        <v>Identificador 228189</v>
      </c>
    </row>
    <row r="747" spans="1:5">
      <c r="A747" t="s">
        <v>1075</v>
      </c>
      <c r="B747" t="s">
        <v>1076</v>
      </c>
      <c r="C747" t="s">
        <v>38</v>
      </c>
      <c r="D747" t="s">
        <v>44</v>
      </c>
      <c r="E747" s="1" t="str">
        <f>HYPERLINK("https://www.curriculumnacional.cl/614/w3-article-228204.html","Identificador 228204")</f>
        <v>Identificador 228204</v>
      </c>
    </row>
    <row r="748" spans="1:5">
      <c r="A748" t="s">
        <v>1077</v>
      </c>
      <c r="B748" t="s">
        <v>138</v>
      </c>
      <c r="C748" t="s">
        <v>38</v>
      </c>
      <c r="D748" t="s">
        <v>39</v>
      </c>
      <c r="E748" s="1" t="str">
        <f>HYPERLINK("https://www.curriculumnacional.cl/614/w3-article-83589.html","Identificador 83589")</f>
        <v>Identificador 83589</v>
      </c>
    </row>
    <row r="749" spans="1:5">
      <c r="A749" t="s">
        <v>1078</v>
      </c>
      <c r="B749" t="s">
        <v>237</v>
      </c>
      <c r="C749" t="s">
        <v>38</v>
      </c>
      <c r="D749" t="s">
        <v>39</v>
      </c>
      <c r="E749" s="1" t="str">
        <f>HYPERLINK("https://www.curriculumnacional.cl/614/w3-article-224647.html","Identificador 224647")</f>
        <v>Identificador 224647</v>
      </c>
    </row>
    <row r="750" spans="1:5">
      <c r="A750" t="s">
        <v>1079</v>
      </c>
      <c r="B750" t="s">
        <v>237</v>
      </c>
      <c r="C750" t="s">
        <v>38</v>
      </c>
      <c r="D750" t="s">
        <v>39</v>
      </c>
      <c r="E750" s="1" t="str">
        <f>HYPERLINK("https://www.curriculumnacional.cl/614/w3-article-224641.html","Identificador 224641")</f>
        <v>Identificador 224641</v>
      </c>
    </row>
    <row r="751" spans="1:5">
      <c r="A751" t="s">
        <v>1080</v>
      </c>
      <c r="B751" t="s">
        <v>237</v>
      </c>
      <c r="C751" t="s">
        <v>38</v>
      </c>
      <c r="D751" t="s">
        <v>39</v>
      </c>
      <c r="E751" s="1" t="str">
        <f>HYPERLINK("https://www.curriculumnacional.cl/614/w3-article-83608.html","Identificador 83608")</f>
        <v>Identificador 83608</v>
      </c>
    </row>
    <row r="752" spans="1:5">
      <c r="A752" t="s">
        <v>1081</v>
      </c>
      <c r="B752" t="s">
        <v>237</v>
      </c>
      <c r="C752" t="s">
        <v>38</v>
      </c>
      <c r="D752" t="s">
        <v>39</v>
      </c>
      <c r="E752" s="1" t="str">
        <f>HYPERLINK("https://www.curriculumnacional.cl/614/w3-article-224629.html","Identificador 224629")</f>
        <v>Identificador 224629</v>
      </c>
    </row>
    <row r="753" spans="1:5">
      <c r="A753" t="s">
        <v>1082</v>
      </c>
      <c r="B753" t="s">
        <v>278</v>
      </c>
      <c r="C753" t="s">
        <v>38</v>
      </c>
      <c r="D753" t="s">
        <v>39</v>
      </c>
      <c r="E753" s="1" t="str">
        <f>HYPERLINK("https://www.curriculumnacional.cl/614/w3-article-226149.html","Identificador 226149")</f>
        <v>Identificador 226149</v>
      </c>
    </row>
    <row r="754" spans="1:5">
      <c r="A754" t="s">
        <v>1083</v>
      </c>
      <c r="B754" t="s">
        <v>336</v>
      </c>
      <c r="C754" t="s">
        <v>38</v>
      </c>
      <c r="D754" t="s">
        <v>44</v>
      </c>
      <c r="E754" s="1" t="str">
        <f>HYPERLINK("https://www.curriculumnacional.cl/614/w3-article-223966.html","Identificador 223966")</f>
        <v>Identificador 223966</v>
      </c>
    </row>
    <row r="755" spans="1:5">
      <c r="A755" t="s">
        <v>1084</v>
      </c>
      <c r="B755" t="s">
        <v>1085</v>
      </c>
      <c r="C755" t="s">
        <v>38</v>
      </c>
      <c r="D755" t="s">
        <v>44</v>
      </c>
      <c r="E755" s="1" t="str">
        <f>HYPERLINK("https://www.curriculumnacional.cl/614/w3-article-253885.html","Identificador 253885")</f>
        <v>Identificador 253885</v>
      </c>
    </row>
    <row r="756" spans="1:5">
      <c r="A756" t="s">
        <v>1086</v>
      </c>
      <c r="B756" t="s">
        <v>233</v>
      </c>
      <c r="C756" t="s">
        <v>38</v>
      </c>
      <c r="D756" t="s">
        <v>198</v>
      </c>
      <c r="E756" s="1" t="str">
        <f>HYPERLINK("https://www.curriculumnacional.cl/614/w3-article-228305.html","Identificador 228305")</f>
        <v>Identificador 228305</v>
      </c>
    </row>
    <row r="757" spans="1:5">
      <c r="A757" t="s">
        <v>1087</v>
      </c>
      <c r="B757" t="s">
        <v>217</v>
      </c>
      <c r="C757" t="s">
        <v>38</v>
      </c>
      <c r="D757" t="s">
        <v>44</v>
      </c>
      <c r="E757" s="1" t="str">
        <f>HYPERLINK("https://www.curriculumnacional.cl/614/w3-article-228286.html","Identificador 228286")</f>
        <v>Identificador 228286</v>
      </c>
    </row>
    <row r="758" spans="1:5">
      <c r="A758" t="s">
        <v>1088</v>
      </c>
      <c r="B758" t="s">
        <v>233</v>
      </c>
      <c r="C758" t="s">
        <v>38</v>
      </c>
      <c r="D758" t="s">
        <v>198</v>
      </c>
      <c r="E758" s="1" t="str">
        <f>HYPERLINK("https://www.curriculumnacional.cl/614/w3-article-228309.html","Identificador 228309")</f>
        <v>Identificador 228309</v>
      </c>
    </row>
    <row r="759" spans="1:5">
      <c r="A759" t="s">
        <v>1089</v>
      </c>
      <c r="B759" t="s">
        <v>1090</v>
      </c>
      <c r="C759" t="s">
        <v>38</v>
      </c>
      <c r="D759" t="s">
        <v>44</v>
      </c>
      <c r="E759" s="1" t="str">
        <f>HYPERLINK("https://www.curriculumnacional.cl/614/w3-article-223967.html","Identificador 223967")</f>
        <v>Identificador 223967</v>
      </c>
    </row>
    <row r="760" spans="1:5">
      <c r="A760" t="s">
        <v>1091</v>
      </c>
      <c r="B760" t="s">
        <v>1092</v>
      </c>
      <c r="C760" t="s">
        <v>38</v>
      </c>
      <c r="D760" t="s">
        <v>44</v>
      </c>
      <c r="E760" s="1" t="str">
        <f>HYPERLINK("https://www.curriculumnacional.cl/614/w3-article-228098.html","Identificador 228098")</f>
        <v>Identificador 228098</v>
      </c>
    </row>
    <row r="761" spans="1:5">
      <c r="A761" t="s">
        <v>1093</v>
      </c>
      <c r="B761" t="s">
        <v>260</v>
      </c>
      <c r="C761" t="s">
        <v>38</v>
      </c>
      <c r="D761" t="s">
        <v>39</v>
      </c>
      <c r="E761" s="1" t="str">
        <f>HYPERLINK("https://www.curriculumnacional.cl/614/w3-article-226122.html","Identificador 226122")</f>
        <v>Identificador 226122</v>
      </c>
    </row>
    <row r="762" spans="1:5">
      <c r="A762" t="s">
        <v>1094</v>
      </c>
      <c r="B762" t="s">
        <v>258</v>
      </c>
      <c r="C762" t="s">
        <v>38</v>
      </c>
      <c r="D762" t="s">
        <v>39</v>
      </c>
      <c r="E762" s="1" t="str">
        <f>HYPERLINK("https://www.curriculumnacional.cl/614/w3-article-83490.html","Identificador 83490")</f>
        <v>Identificador 83490</v>
      </c>
    </row>
    <row r="763" spans="1:5">
      <c r="A763" t="s">
        <v>1095</v>
      </c>
      <c r="B763" t="s">
        <v>508</v>
      </c>
      <c r="C763" t="s">
        <v>38</v>
      </c>
      <c r="D763" t="s">
        <v>39</v>
      </c>
      <c r="E763" s="1" t="str">
        <f>HYPERLINK("https://www.curriculumnacional.cl/614/w3-article-223968.html","Identificador 223968")</f>
        <v>Identificador 223968</v>
      </c>
    </row>
    <row r="764" spans="1:5">
      <c r="A764" t="s">
        <v>1096</v>
      </c>
      <c r="B764" t="s">
        <v>508</v>
      </c>
      <c r="C764" t="s">
        <v>38</v>
      </c>
      <c r="D764" t="s">
        <v>39</v>
      </c>
      <c r="E764" s="1" t="str">
        <f>HYPERLINK("https://www.curriculumnacional.cl/614/w3-article-223969.html","Identificador 223969")</f>
        <v>Identificador 223969</v>
      </c>
    </row>
    <row r="765" spans="1:5">
      <c r="A765" t="s">
        <v>1097</v>
      </c>
      <c r="B765" t="s">
        <v>508</v>
      </c>
      <c r="C765" t="s">
        <v>38</v>
      </c>
      <c r="D765" t="s">
        <v>39</v>
      </c>
      <c r="E765" s="1" t="str">
        <f>HYPERLINK("https://www.curriculumnacional.cl/614/w3-article-223970.html","Identificador 223970")</f>
        <v>Identificador 223970</v>
      </c>
    </row>
    <row r="766" spans="1:5">
      <c r="A766" t="s">
        <v>1098</v>
      </c>
      <c r="B766" t="s">
        <v>707</v>
      </c>
      <c r="C766" t="s">
        <v>38</v>
      </c>
      <c r="D766" t="s">
        <v>39</v>
      </c>
      <c r="E766" s="1" t="str">
        <f>HYPERLINK("https://www.curriculumnacional.cl/614/w3-article-223971.html","Identificador 223971")</f>
        <v>Identificador 223971</v>
      </c>
    </row>
    <row r="767" spans="1:5">
      <c r="A767" t="s">
        <v>1099</v>
      </c>
      <c r="B767" t="s">
        <v>707</v>
      </c>
      <c r="C767" t="s">
        <v>38</v>
      </c>
      <c r="D767" t="s">
        <v>39</v>
      </c>
      <c r="E767" s="1" t="str">
        <f>HYPERLINK("https://www.curriculumnacional.cl/614/w3-article-223972.html","Identificador 223972")</f>
        <v>Identificador 223972</v>
      </c>
    </row>
    <row r="768" spans="1:5">
      <c r="A768" t="s">
        <v>1100</v>
      </c>
      <c r="B768" t="s">
        <v>707</v>
      </c>
      <c r="C768" t="s">
        <v>38</v>
      </c>
      <c r="D768" t="s">
        <v>39</v>
      </c>
      <c r="E768" s="1" t="str">
        <f>HYPERLINK("https://www.curriculumnacional.cl/614/w3-article-223973.html","Identificador 223973")</f>
        <v>Identificador 223973</v>
      </c>
    </row>
    <row r="769" spans="1:5">
      <c r="A769" t="s">
        <v>1101</v>
      </c>
      <c r="B769" t="s">
        <v>239</v>
      </c>
      <c r="C769" t="s">
        <v>38</v>
      </c>
      <c r="D769" t="s">
        <v>39</v>
      </c>
      <c r="E769" s="1" t="str">
        <f>HYPERLINK("https://www.curriculumnacional.cl/614/w3-article-223974.html","Identificador 223974")</f>
        <v>Identificador 223974</v>
      </c>
    </row>
    <row r="770" spans="1:5">
      <c r="A770" t="s">
        <v>1102</v>
      </c>
      <c r="B770" t="s">
        <v>1103</v>
      </c>
      <c r="C770" t="s">
        <v>38</v>
      </c>
      <c r="D770" t="s">
        <v>39</v>
      </c>
      <c r="E770" s="1" t="str">
        <f>HYPERLINK("https://www.curriculumnacional.cl/614/w3-article-226581.html","Identificador 226581")</f>
        <v>Identificador 226581</v>
      </c>
    </row>
    <row r="771" spans="1:5">
      <c r="A771" t="s">
        <v>1104</v>
      </c>
      <c r="B771" t="s">
        <v>1105</v>
      </c>
      <c r="C771" t="s">
        <v>38</v>
      </c>
      <c r="D771" t="s">
        <v>191</v>
      </c>
      <c r="E771" s="1" t="str">
        <f>HYPERLINK("https://www.curriculumnacional.cl/614/w3-article-228228.html","Identificador 228228")</f>
        <v>Identificador 228228</v>
      </c>
    </row>
    <row r="772" spans="1:5">
      <c r="A772" t="s">
        <v>1106</v>
      </c>
      <c r="B772" t="s">
        <v>1107</v>
      </c>
      <c r="C772" t="s">
        <v>38</v>
      </c>
      <c r="D772" t="s">
        <v>44</v>
      </c>
      <c r="E772" s="1" t="str">
        <f>HYPERLINK("https://www.curriculumnacional.cl/614/w3-article-223975.html","Identificador 223975")</f>
        <v>Identificador 223975</v>
      </c>
    </row>
    <row r="773" spans="1:5">
      <c r="A773" t="s">
        <v>1108</v>
      </c>
      <c r="B773" t="s">
        <v>146</v>
      </c>
      <c r="C773" t="s">
        <v>38</v>
      </c>
      <c r="D773" t="s">
        <v>39</v>
      </c>
      <c r="E773" s="1" t="str">
        <f>HYPERLINK("https://www.curriculumnacional.cl/614/w3-article-223976.html","Identificador 223976")</f>
        <v>Identificador 223976</v>
      </c>
    </row>
    <row r="774" spans="1:5">
      <c r="A774" t="s">
        <v>1109</v>
      </c>
      <c r="B774" t="s">
        <v>268</v>
      </c>
      <c r="C774" t="s">
        <v>38</v>
      </c>
      <c r="D774" t="s">
        <v>39</v>
      </c>
      <c r="E774" s="1" t="str">
        <f>HYPERLINK("https://www.curriculumnacional.cl/614/w3-article-83638.html","Identificador 83638")</f>
        <v>Identificador 83638</v>
      </c>
    </row>
    <row r="775" spans="1:5">
      <c r="A775" t="s">
        <v>1110</v>
      </c>
      <c r="B775" t="s">
        <v>138</v>
      </c>
      <c r="C775" t="s">
        <v>38</v>
      </c>
      <c r="D775" t="s">
        <v>39</v>
      </c>
      <c r="E775" s="1" t="str">
        <f>HYPERLINK("https://www.curriculumnacional.cl/614/w3-article-224655.html","Identificador 224655")</f>
        <v>Identificador 224655</v>
      </c>
    </row>
    <row r="776" spans="1:5">
      <c r="A776" t="s">
        <v>1111</v>
      </c>
      <c r="B776" t="s">
        <v>152</v>
      </c>
      <c r="C776" t="s">
        <v>38</v>
      </c>
      <c r="D776" t="s">
        <v>39</v>
      </c>
      <c r="E776" s="1" t="str">
        <f>HYPERLINK("https://www.curriculumnacional.cl/614/w3-article-83525.html","Identificador 83525")</f>
        <v>Identificador 83525</v>
      </c>
    </row>
    <row r="777" spans="1:5">
      <c r="A777" t="s">
        <v>1112</v>
      </c>
      <c r="B777" t="s">
        <v>1113</v>
      </c>
      <c r="C777" t="s">
        <v>38</v>
      </c>
      <c r="D777" t="s">
        <v>44</v>
      </c>
      <c r="E777" s="1" t="str">
        <f>HYPERLINK("https://www.curriculumnacional.cl/614/w3-article-223977.html","Identificador 223977")</f>
        <v>Identificador 223977</v>
      </c>
    </row>
    <row r="778" spans="1:5">
      <c r="A778" t="s">
        <v>1114</v>
      </c>
      <c r="B778" t="s">
        <v>1113</v>
      </c>
      <c r="C778" t="s">
        <v>38</v>
      </c>
      <c r="D778" t="s">
        <v>44</v>
      </c>
      <c r="E778" s="1" t="str">
        <f>HYPERLINK("https://www.curriculumnacional.cl/614/w3-article-223978.html","Identificador 223978")</f>
        <v>Identificador 223978</v>
      </c>
    </row>
    <row r="779" spans="1:5">
      <c r="A779" t="s">
        <v>1115</v>
      </c>
      <c r="B779" t="s">
        <v>270</v>
      </c>
      <c r="C779" t="s">
        <v>38</v>
      </c>
      <c r="D779" t="s">
        <v>44</v>
      </c>
      <c r="E779" s="1" t="str">
        <f>HYPERLINK("https://www.curriculumnacional.cl/614/w3-article-83537.html","Identificador 83537")</f>
        <v>Identificador 83537</v>
      </c>
    </row>
    <row r="780" spans="1:5">
      <c r="A780" t="s">
        <v>1116</v>
      </c>
      <c r="B780" t="s">
        <v>176</v>
      </c>
      <c r="C780" t="s">
        <v>38</v>
      </c>
      <c r="D780" t="s">
        <v>39</v>
      </c>
      <c r="E780" s="1" t="str">
        <f>HYPERLINK("https://www.curriculumnacional.cl/614/w3-article-224657.html","Identificador 224657")</f>
        <v>Identificador 224657</v>
      </c>
    </row>
    <row r="781" spans="1:5">
      <c r="A781" t="s">
        <v>1117</v>
      </c>
      <c r="B781" t="s">
        <v>1118</v>
      </c>
      <c r="C781" t="s">
        <v>38</v>
      </c>
      <c r="D781" t="s">
        <v>39</v>
      </c>
      <c r="E781" s="1" t="str">
        <f>HYPERLINK("https://www.curriculumnacional.cl/614/w3-article-226150.html","Identificador 226150")</f>
        <v>Identificador 226150</v>
      </c>
    </row>
    <row r="782" spans="1:5">
      <c r="A782" t="s">
        <v>1119</v>
      </c>
      <c r="B782" t="s">
        <v>766</v>
      </c>
      <c r="C782" t="s">
        <v>38</v>
      </c>
      <c r="D782" t="s">
        <v>39</v>
      </c>
      <c r="E782" s="1" t="str">
        <f>HYPERLINK("https://www.curriculumnacional.cl/614/w3-article-224679.html","Identificador 224679")</f>
        <v>Identificador 224679</v>
      </c>
    </row>
    <row r="783" spans="1:5">
      <c r="A783" t="s">
        <v>1120</v>
      </c>
      <c r="B783" t="s">
        <v>1121</v>
      </c>
      <c r="C783" t="s">
        <v>38</v>
      </c>
      <c r="D783" t="s">
        <v>44</v>
      </c>
      <c r="E783" s="1" t="str">
        <f>HYPERLINK("https://www.curriculumnacional.cl/614/w3-article-226606.html","Identificador 226606")</f>
        <v>Identificador 226606</v>
      </c>
    </row>
    <row r="784" spans="1:5">
      <c r="A784" t="s">
        <v>1122</v>
      </c>
      <c r="B784" t="s">
        <v>1123</v>
      </c>
      <c r="C784" t="s">
        <v>38</v>
      </c>
      <c r="D784" t="s">
        <v>39</v>
      </c>
      <c r="E784" s="1" t="str">
        <f>HYPERLINK("https://www.curriculumnacional.cl/614/w3-article-224626.html","Identificador 224626")</f>
        <v>Identificador 224626</v>
      </c>
    </row>
    <row r="785" spans="1:5">
      <c r="A785" t="s">
        <v>1124</v>
      </c>
      <c r="B785" t="s">
        <v>1123</v>
      </c>
      <c r="C785" t="s">
        <v>38</v>
      </c>
      <c r="D785" t="s">
        <v>39</v>
      </c>
      <c r="E785" s="1" t="str">
        <f>HYPERLINK("https://www.curriculumnacional.cl/614/w3-article-224628.html","Identificador 224628")</f>
        <v>Identificador 224628</v>
      </c>
    </row>
    <row r="786" spans="1:5">
      <c r="A786" t="s">
        <v>1125</v>
      </c>
      <c r="B786" t="s">
        <v>1123</v>
      </c>
      <c r="C786" t="s">
        <v>38</v>
      </c>
      <c r="D786" t="s">
        <v>39</v>
      </c>
      <c r="E786" s="1" t="str">
        <f>HYPERLINK("https://www.curriculumnacional.cl/614/w3-article-224627.html","Identificador 224627")</f>
        <v>Identificador 224627</v>
      </c>
    </row>
    <row r="787" spans="1:5">
      <c r="A787" t="s">
        <v>1126</v>
      </c>
      <c r="B787" t="s">
        <v>761</v>
      </c>
      <c r="C787" t="s">
        <v>38</v>
      </c>
      <c r="D787" t="s">
        <v>44</v>
      </c>
      <c r="E787" s="1" t="str">
        <f>HYPERLINK("https://www.curriculumnacional.cl/614/w3-article-226582.html","Identificador 226582")</f>
        <v>Identificador 226582</v>
      </c>
    </row>
    <row r="788" spans="1:5">
      <c r="A788" t="s">
        <v>1127</v>
      </c>
      <c r="B788" t="s">
        <v>95</v>
      </c>
      <c r="C788" t="s">
        <v>38</v>
      </c>
      <c r="D788" t="s">
        <v>39</v>
      </c>
      <c r="E788" s="1" t="str">
        <f>HYPERLINK("https://www.curriculumnacional.cl/614/w3-article-253935.html","Identificador 253935")</f>
        <v>Identificador 253935</v>
      </c>
    </row>
    <row r="789" spans="1:5">
      <c r="A789" t="s">
        <v>1128</v>
      </c>
      <c r="B789" t="s">
        <v>444</v>
      </c>
      <c r="C789" t="s">
        <v>38</v>
      </c>
      <c r="D789" t="s">
        <v>44</v>
      </c>
      <c r="E789" s="1" t="str">
        <f>HYPERLINK("https://www.curriculumnacional.cl/614/w3-article-226637.html","Identificador 226637")</f>
        <v>Identificador 226637</v>
      </c>
    </row>
    <row r="790" spans="1:5">
      <c r="A790" t="s">
        <v>1129</v>
      </c>
      <c r="B790" t="s">
        <v>1130</v>
      </c>
      <c r="C790" t="s">
        <v>38</v>
      </c>
      <c r="D790" t="s">
        <v>39</v>
      </c>
      <c r="E790" s="1" t="str">
        <f>HYPERLINK("https://www.curriculumnacional.cl/614/w3-article-83500.html","Identificador 83500")</f>
        <v>Identificador 83500</v>
      </c>
    </row>
    <row r="791" spans="1:5">
      <c r="A791" t="s">
        <v>1131</v>
      </c>
      <c r="B791" t="s">
        <v>530</v>
      </c>
      <c r="C791" t="s">
        <v>38</v>
      </c>
      <c r="D791" t="s">
        <v>39</v>
      </c>
      <c r="E791" s="1" t="str">
        <f>HYPERLINK("https://www.curriculumnacional.cl/614/w3-article-224645.html","Identificador 224645")</f>
        <v>Identificador 224645</v>
      </c>
    </row>
    <row r="792" spans="1:5">
      <c r="A792" t="s">
        <v>1132</v>
      </c>
      <c r="B792" t="s">
        <v>530</v>
      </c>
      <c r="C792" t="s">
        <v>38</v>
      </c>
      <c r="D792" t="s">
        <v>39</v>
      </c>
      <c r="E792" s="1" t="str">
        <f>HYPERLINK("https://www.curriculumnacional.cl/614/w3-article-224650.html","Identificador 224650")</f>
        <v>Identificador 224650</v>
      </c>
    </row>
    <row r="793" spans="1:5">
      <c r="A793" t="s">
        <v>1133</v>
      </c>
      <c r="B793" t="s">
        <v>530</v>
      </c>
      <c r="C793" t="s">
        <v>38</v>
      </c>
      <c r="D793" t="s">
        <v>39</v>
      </c>
      <c r="E793" s="1" t="str">
        <f>HYPERLINK("https://www.curriculumnacional.cl/614/w3-article-224659.html","Identificador 224659")</f>
        <v>Identificador 224659</v>
      </c>
    </row>
    <row r="794" spans="1:5">
      <c r="A794" t="s">
        <v>1134</v>
      </c>
      <c r="B794" t="s">
        <v>530</v>
      </c>
      <c r="C794" t="s">
        <v>38</v>
      </c>
      <c r="D794" t="s">
        <v>39</v>
      </c>
      <c r="E794" s="1" t="str">
        <f>HYPERLINK("https://www.curriculumnacional.cl/614/w3-article-224661.html","Identificador 224661")</f>
        <v>Identificador 224661</v>
      </c>
    </row>
    <row r="795" spans="1:5">
      <c r="A795" t="s">
        <v>1135</v>
      </c>
      <c r="B795" t="s">
        <v>217</v>
      </c>
      <c r="C795" t="s">
        <v>38</v>
      </c>
      <c r="D795" t="s">
        <v>44</v>
      </c>
      <c r="E795" s="1" t="str">
        <f>HYPERLINK("https://www.curriculumnacional.cl/614/w3-article-228279.html","Identificador 228279")</f>
        <v>Identificador 228279</v>
      </c>
    </row>
    <row r="796" spans="1:5">
      <c r="A796" t="s">
        <v>1136</v>
      </c>
      <c r="B796" t="s">
        <v>547</v>
      </c>
      <c r="C796" t="s">
        <v>38</v>
      </c>
      <c r="D796" t="s">
        <v>39</v>
      </c>
      <c r="E796" s="1" t="str">
        <f>HYPERLINK("https://www.curriculumnacional.cl/614/w3-article-226198.html","Identificador 226198")</f>
        <v>Identificador 226198</v>
      </c>
    </row>
    <row r="797" spans="1:5">
      <c r="A797" t="s">
        <v>1137</v>
      </c>
      <c r="B797" t="s">
        <v>253</v>
      </c>
      <c r="C797" t="s">
        <v>38</v>
      </c>
      <c r="D797" t="s">
        <v>39</v>
      </c>
      <c r="E797" s="1" t="str">
        <f>HYPERLINK("https://www.curriculumnacional.cl/614/w3-article-226522.html","Identificador 226522")</f>
        <v>Identificador 226522</v>
      </c>
    </row>
    <row r="798" spans="1:5">
      <c r="A798" t="s">
        <v>1138</v>
      </c>
      <c r="B798" t="s">
        <v>217</v>
      </c>
      <c r="C798" t="s">
        <v>38</v>
      </c>
      <c r="D798" t="s">
        <v>44</v>
      </c>
      <c r="E798" s="1" t="str">
        <f>HYPERLINK("https://www.curriculumnacional.cl/614/w3-article-228287.html","Identificador 228287")</f>
        <v>Identificador 228287</v>
      </c>
    </row>
    <row r="799" spans="1:5">
      <c r="A799" t="s">
        <v>1139</v>
      </c>
      <c r="B799" t="s">
        <v>372</v>
      </c>
      <c r="C799" t="s">
        <v>38</v>
      </c>
      <c r="D799" t="s">
        <v>39</v>
      </c>
      <c r="E799" s="1" t="str">
        <f>HYPERLINK("https://www.curriculumnacional.cl/614/w3-article-223980.html","Identificador 223980")</f>
        <v>Identificador 223980</v>
      </c>
    </row>
    <row r="800" spans="1:5">
      <c r="A800" t="s">
        <v>1140</v>
      </c>
      <c r="B800" t="s">
        <v>237</v>
      </c>
      <c r="C800" t="s">
        <v>38</v>
      </c>
      <c r="D800" t="s">
        <v>39</v>
      </c>
      <c r="E800" s="1" t="str">
        <f>HYPERLINK("https://www.curriculumnacional.cl/614/w3-article-224638.html","Identificador 224638")</f>
        <v>Identificador 224638</v>
      </c>
    </row>
    <row r="801" spans="1:5">
      <c r="A801" t="s">
        <v>1141</v>
      </c>
      <c r="B801" t="s">
        <v>95</v>
      </c>
      <c r="C801" t="s">
        <v>38</v>
      </c>
      <c r="D801" t="s">
        <v>44</v>
      </c>
      <c r="E801" s="1" t="str">
        <f>HYPERLINK("https://www.curriculumnacional.cl/614/w3-article-226583.html","Identificador 226583")</f>
        <v>Identificador 226583</v>
      </c>
    </row>
    <row r="802" spans="1:5">
      <c r="A802" t="s">
        <v>1142</v>
      </c>
      <c r="B802" t="s">
        <v>237</v>
      </c>
      <c r="C802" t="s">
        <v>38</v>
      </c>
      <c r="D802" t="s">
        <v>39</v>
      </c>
      <c r="E802" s="1" t="str">
        <f>HYPERLINK("https://www.curriculumnacional.cl/614/w3-article-224644.html","Identificador 224644")</f>
        <v>Identificador 224644</v>
      </c>
    </row>
    <row r="803" spans="1:5">
      <c r="A803" t="s">
        <v>1143</v>
      </c>
      <c r="B803" t="s">
        <v>617</v>
      </c>
      <c r="C803" t="s">
        <v>38</v>
      </c>
      <c r="D803" t="s">
        <v>44</v>
      </c>
      <c r="E803" s="1" t="str">
        <f>HYPERLINK("https://www.curriculumnacional.cl/614/w3-article-226199.html","Identificador 226199")</f>
        <v>Identificador 226199</v>
      </c>
    </row>
    <row r="804" spans="1:5">
      <c r="A804" t="s">
        <v>1144</v>
      </c>
      <c r="B804" t="s">
        <v>248</v>
      </c>
      <c r="C804" t="s">
        <v>38</v>
      </c>
      <c r="D804" t="s">
        <v>39</v>
      </c>
      <c r="E804" s="1" t="str">
        <f>HYPERLINK("https://www.curriculumnacional.cl/614/w3-article-223981.html","Identificador 223981")</f>
        <v>Identificador 223981</v>
      </c>
    </row>
    <row r="805" spans="1:5">
      <c r="A805" t="s">
        <v>1145</v>
      </c>
      <c r="B805" t="s">
        <v>1146</v>
      </c>
      <c r="C805" t="s">
        <v>38</v>
      </c>
      <c r="D805" t="s">
        <v>39</v>
      </c>
      <c r="E805" s="1" t="str">
        <f>HYPERLINK("https://www.curriculumnacional.cl/614/w3-article-223982.html","Identificador 223982")</f>
        <v>Identificador 223982</v>
      </c>
    </row>
    <row r="806" spans="1:5">
      <c r="A806" t="s">
        <v>1147</v>
      </c>
      <c r="B806" t="s">
        <v>248</v>
      </c>
      <c r="C806" t="s">
        <v>38</v>
      </c>
      <c r="D806" t="s">
        <v>39</v>
      </c>
      <c r="E806" s="1" t="str">
        <f>HYPERLINK("https://www.curriculumnacional.cl/614/w3-article-223983.html","Identificador 223983")</f>
        <v>Identificador 223983</v>
      </c>
    </row>
    <row r="807" spans="1:5">
      <c r="A807" t="s">
        <v>1148</v>
      </c>
      <c r="B807" t="s">
        <v>1149</v>
      </c>
      <c r="C807" t="s">
        <v>38</v>
      </c>
      <c r="D807" t="s">
        <v>39</v>
      </c>
      <c r="E807" s="1" t="str">
        <f>HYPERLINK("https://www.curriculumnacional.cl/614/w3-article-223986.html","Identificador 223986")</f>
        <v>Identificador 223986</v>
      </c>
    </row>
    <row r="808" spans="1:5">
      <c r="A808" t="s">
        <v>1150</v>
      </c>
      <c r="B808" t="s">
        <v>503</v>
      </c>
      <c r="C808" t="s">
        <v>38</v>
      </c>
      <c r="D808" t="s">
        <v>39</v>
      </c>
      <c r="E808" s="1" t="str">
        <f>HYPERLINK("https://www.curriculumnacional.cl/614/w3-article-223987.html","Identificador 223987")</f>
        <v>Identificador 223987</v>
      </c>
    </row>
    <row r="809" spans="1:5">
      <c r="A809" t="s">
        <v>1151</v>
      </c>
      <c r="B809" t="s">
        <v>1152</v>
      </c>
      <c r="C809" t="s">
        <v>38</v>
      </c>
      <c r="D809" t="s">
        <v>39</v>
      </c>
      <c r="E809" s="1" t="str">
        <f>HYPERLINK("https://www.curriculumnacional.cl/614/w3-article-83545.html","Identificador 83545")</f>
        <v>Identificador 83545</v>
      </c>
    </row>
    <row r="810" spans="1:5">
      <c r="A810" t="s">
        <v>1153</v>
      </c>
      <c r="B810" t="s">
        <v>83</v>
      </c>
      <c r="C810" t="s">
        <v>38</v>
      </c>
      <c r="D810" t="s">
        <v>39</v>
      </c>
      <c r="E810" s="1" t="str">
        <f>HYPERLINK("https://www.curriculumnacional.cl/614/w3-article-223988.html","Identificador 223988")</f>
        <v>Identificador 223988</v>
      </c>
    </row>
    <row r="811" spans="1:5">
      <c r="A811" t="s">
        <v>1154</v>
      </c>
      <c r="B811" t="s">
        <v>1155</v>
      </c>
      <c r="C811" t="s">
        <v>38</v>
      </c>
      <c r="D811" t="s">
        <v>44</v>
      </c>
      <c r="E811" s="1" t="str">
        <f>HYPERLINK("https://www.curriculumnacional.cl/614/w3-article-226584.html","Identificador 226584")</f>
        <v>Identificador 226584</v>
      </c>
    </row>
    <row r="812" spans="1:5">
      <c r="A812" t="s">
        <v>1156</v>
      </c>
      <c r="B812" t="s">
        <v>1157</v>
      </c>
      <c r="C812" t="s">
        <v>38</v>
      </c>
      <c r="D812" t="s">
        <v>44</v>
      </c>
      <c r="E812" s="1" t="str">
        <f>HYPERLINK("https://www.curriculumnacional.cl/614/w3-article-226585.html","Identificador 226585")</f>
        <v>Identificador 226585</v>
      </c>
    </row>
    <row r="813" spans="1:5">
      <c r="A813" t="s">
        <v>1158</v>
      </c>
      <c r="B813" t="s">
        <v>146</v>
      </c>
      <c r="C813" t="s">
        <v>38</v>
      </c>
      <c r="D813" t="s">
        <v>39</v>
      </c>
      <c r="E813" s="1" t="str">
        <f>HYPERLINK("https://www.curriculumnacional.cl/614/w3-article-223984.html","Identificador 223984")</f>
        <v>Identificador 223984</v>
      </c>
    </row>
    <row r="814" spans="1:5">
      <c r="A814" t="s">
        <v>1159</v>
      </c>
      <c r="B814" t="s">
        <v>146</v>
      </c>
      <c r="C814" t="s">
        <v>38</v>
      </c>
      <c r="D814" t="s">
        <v>39</v>
      </c>
      <c r="E814" s="1" t="str">
        <f>HYPERLINK("https://www.curriculumnacional.cl/614/w3-article-223985.html","Identificador 223985")</f>
        <v>Identificador 223985</v>
      </c>
    </row>
    <row r="815" spans="1:5">
      <c r="A815" t="s">
        <v>1160</v>
      </c>
      <c r="B815" t="s">
        <v>621</v>
      </c>
      <c r="C815" t="s">
        <v>38</v>
      </c>
      <c r="D815" t="s">
        <v>39</v>
      </c>
      <c r="E815" s="1" t="str">
        <f>HYPERLINK("https://www.curriculumnacional.cl/614/w3-article-223430.html","Identificador 223430")</f>
        <v>Identificador 223430</v>
      </c>
    </row>
    <row r="816" spans="1:5">
      <c r="A816" t="s">
        <v>1160</v>
      </c>
      <c r="B816" t="s">
        <v>621</v>
      </c>
      <c r="C816" t="s">
        <v>38</v>
      </c>
      <c r="D816" t="s">
        <v>39</v>
      </c>
      <c r="E816" s="1" t="str">
        <f>HYPERLINK("https://www.curriculumnacional.cl/614/w3-article-83624.html","Identificador 83624")</f>
        <v>Identificador 83624</v>
      </c>
    </row>
    <row r="817" spans="1:5">
      <c r="A817" t="s">
        <v>1161</v>
      </c>
      <c r="B817" t="s">
        <v>1162</v>
      </c>
      <c r="C817" t="s">
        <v>38</v>
      </c>
      <c r="D817" t="s">
        <v>39</v>
      </c>
      <c r="E817" s="1" t="str">
        <f>HYPERLINK("https://www.curriculumnacional.cl/614/w3-article-228205.html","Identificador 228205")</f>
        <v>Identificador 228205</v>
      </c>
    </row>
    <row r="818" spans="1:5">
      <c r="A818" t="s">
        <v>1163</v>
      </c>
      <c r="B818" t="s">
        <v>489</v>
      </c>
      <c r="C818" t="s">
        <v>38</v>
      </c>
      <c r="D818" t="s">
        <v>39</v>
      </c>
      <c r="E818" s="1" t="str">
        <f>HYPERLINK("https://www.curriculumnacional.cl/614/w3-article-83666.html","Identificador 83666")</f>
        <v>Identificador 83666</v>
      </c>
    </row>
    <row r="819" spans="1:5">
      <c r="A819" t="s">
        <v>1164</v>
      </c>
      <c r="B819" t="s">
        <v>1165</v>
      </c>
      <c r="C819" t="s">
        <v>38</v>
      </c>
      <c r="D819" t="s">
        <v>39</v>
      </c>
      <c r="E819" s="1" t="str">
        <f>HYPERLINK("https://www.curriculumnacional.cl/614/w3-article-226607.html","Identificador 226607")</f>
        <v>Identificador 226607</v>
      </c>
    </row>
    <row r="820" spans="1:5">
      <c r="A820" t="s">
        <v>1166</v>
      </c>
      <c r="B820" t="s">
        <v>339</v>
      </c>
      <c r="C820" t="s">
        <v>38</v>
      </c>
      <c r="D820" t="s">
        <v>39</v>
      </c>
      <c r="E820" s="1" t="str">
        <f>HYPERLINK("https://www.curriculumnacional.cl/614/w3-article-83671.html","Identificador 83671")</f>
        <v>Identificador 83671</v>
      </c>
    </row>
    <row r="821" spans="1:5">
      <c r="A821" t="s">
        <v>1167</v>
      </c>
      <c r="B821" t="s">
        <v>1168</v>
      </c>
      <c r="C821" t="s">
        <v>38</v>
      </c>
      <c r="D821" t="s">
        <v>39</v>
      </c>
      <c r="E821" s="1" t="str">
        <f>HYPERLINK("https://www.curriculumnacional.cl/614/w3-article-226586.html","Identificador 226586")</f>
        <v>Identificador 226586</v>
      </c>
    </row>
    <row r="822" spans="1:5">
      <c r="A822" t="s">
        <v>1169</v>
      </c>
      <c r="B822" t="s">
        <v>182</v>
      </c>
      <c r="C822" t="s">
        <v>38</v>
      </c>
      <c r="D822" t="s">
        <v>39</v>
      </c>
      <c r="E822" s="1" t="str">
        <f>HYPERLINK("https://www.curriculumnacional.cl/614/w3-article-223989.html","Identificador 223989")</f>
        <v>Identificador 223989</v>
      </c>
    </row>
    <row r="823" spans="1:5">
      <c r="A823" t="s">
        <v>1170</v>
      </c>
      <c r="B823" t="s">
        <v>146</v>
      </c>
      <c r="C823" t="s">
        <v>38</v>
      </c>
      <c r="D823" t="s">
        <v>39</v>
      </c>
      <c r="E823" s="1" t="str">
        <f>HYPERLINK("https://www.curriculumnacional.cl/614/w3-article-223990.html","Identificador 223990")</f>
        <v>Identificador 223990</v>
      </c>
    </row>
    <row r="824" spans="1:5">
      <c r="A824" t="s">
        <v>1171</v>
      </c>
      <c r="B824" t="s">
        <v>1172</v>
      </c>
      <c r="C824" t="s">
        <v>38</v>
      </c>
      <c r="D824" t="s">
        <v>39</v>
      </c>
      <c r="E824" s="1" t="str">
        <f>HYPERLINK("https://www.curriculumnacional.cl/614/w3-article-253927.html","Identificador 253927")</f>
        <v>Identificador 253927</v>
      </c>
    </row>
    <row r="825" spans="1:5">
      <c r="A825" t="s">
        <v>1173</v>
      </c>
      <c r="B825" t="s">
        <v>1014</v>
      </c>
      <c r="C825" t="s">
        <v>38</v>
      </c>
      <c r="D825" t="s">
        <v>39</v>
      </c>
      <c r="E825" s="1" t="str">
        <f>HYPERLINK("https://www.curriculumnacional.cl/614/w3-article-226200.html","Identificador 226200")</f>
        <v>Identificador 226200</v>
      </c>
    </row>
    <row r="826" spans="1:5">
      <c r="A826" t="s">
        <v>1174</v>
      </c>
      <c r="B826" t="s">
        <v>244</v>
      </c>
      <c r="C826" t="s">
        <v>38</v>
      </c>
      <c r="D826" t="s">
        <v>131</v>
      </c>
      <c r="E826" s="1" t="str">
        <f>HYPERLINK("https://www.curriculumnacional.cl/614/w3-article-83560.html","Identificador 83560")</f>
        <v>Identificador 83560</v>
      </c>
    </row>
    <row r="827" spans="1:5">
      <c r="A827" t="s">
        <v>1175</v>
      </c>
      <c r="B827" t="s">
        <v>1176</v>
      </c>
      <c r="C827" t="s">
        <v>38</v>
      </c>
      <c r="D827" t="s">
        <v>198</v>
      </c>
      <c r="E827" s="1" t="str">
        <f>HYPERLINK("https://www.curriculumnacional.cl/614/w3-article-228271.html","Identificador 228271")</f>
        <v>Identificador 228271</v>
      </c>
    </row>
    <row r="828" spans="1:5">
      <c r="A828" t="s">
        <v>1177</v>
      </c>
      <c r="B828" t="s">
        <v>171</v>
      </c>
      <c r="C828" t="s">
        <v>38</v>
      </c>
      <c r="D828" t="s">
        <v>39</v>
      </c>
      <c r="E828" s="1" t="str">
        <f>HYPERLINK("https://www.curriculumnacional.cl/614/w3-article-83531.html","Identificador 83531")</f>
        <v>Identificador 83531</v>
      </c>
    </row>
    <row r="829" spans="1:5">
      <c r="A829" t="s">
        <v>1178</v>
      </c>
      <c r="B829" t="s">
        <v>1179</v>
      </c>
      <c r="C829" t="s">
        <v>38</v>
      </c>
      <c r="D829" t="s">
        <v>39</v>
      </c>
      <c r="E829" s="1" t="str">
        <f>HYPERLINK("https://www.curriculumnacional.cl/614/w3-article-224680.html","Identificador 224680")</f>
        <v>Identificador 224680</v>
      </c>
    </row>
    <row r="830" spans="1:5">
      <c r="A830" t="s">
        <v>1180</v>
      </c>
      <c r="B830" t="s">
        <v>1181</v>
      </c>
      <c r="C830" t="s">
        <v>38</v>
      </c>
      <c r="D830" t="s">
        <v>44</v>
      </c>
      <c r="E830" s="1" t="str">
        <f>HYPERLINK("https://www.curriculumnacional.cl/614/w3-article-226587.html","Identificador 226587")</f>
        <v>Identificador 226587</v>
      </c>
    </row>
    <row r="831" spans="1:5">
      <c r="A831" t="s">
        <v>1182</v>
      </c>
      <c r="B831" t="s">
        <v>1183</v>
      </c>
      <c r="C831" t="s">
        <v>38</v>
      </c>
      <c r="D831" t="s">
        <v>39</v>
      </c>
      <c r="E831" s="1" t="str">
        <f>HYPERLINK("https://www.curriculumnacional.cl/614/w3-article-223993.html","Identificador 223993")</f>
        <v>Identificador 223993</v>
      </c>
    </row>
    <row r="832" spans="1:5">
      <c r="A832" t="s">
        <v>1184</v>
      </c>
      <c r="B832" t="s">
        <v>1185</v>
      </c>
      <c r="C832" t="s">
        <v>38</v>
      </c>
      <c r="D832" t="s">
        <v>39</v>
      </c>
      <c r="E832" s="1" t="str">
        <f>HYPERLINK("https://www.curriculumnacional.cl/614/w3-article-223994.html","Identificador 223994")</f>
        <v>Identificador 223994</v>
      </c>
    </row>
    <row r="833" spans="1:5">
      <c r="A833" t="s">
        <v>1186</v>
      </c>
      <c r="B833" t="s">
        <v>1187</v>
      </c>
      <c r="C833" t="s">
        <v>38</v>
      </c>
      <c r="D833" t="s">
        <v>39</v>
      </c>
      <c r="E833" s="1" t="str">
        <f>HYPERLINK("https://www.curriculumnacional.cl/614/w3-article-223995.html","Identificador 223995")</f>
        <v>Identificador 223995</v>
      </c>
    </row>
    <row r="834" spans="1:5">
      <c r="A834" t="s">
        <v>1188</v>
      </c>
      <c r="B834" t="s">
        <v>508</v>
      </c>
      <c r="C834" t="s">
        <v>38</v>
      </c>
      <c r="D834" t="s">
        <v>39</v>
      </c>
      <c r="E834" s="1" t="str">
        <f>HYPERLINK("https://www.curriculumnacional.cl/614/w3-article-223996.html","Identificador 223996")</f>
        <v>Identificador 223996</v>
      </c>
    </row>
    <row r="835" spans="1:5">
      <c r="A835" t="s">
        <v>1189</v>
      </c>
      <c r="B835" t="s">
        <v>233</v>
      </c>
      <c r="C835" t="s">
        <v>38</v>
      </c>
      <c r="D835" t="s">
        <v>198</v>
      </c>
      <c r="E835" s="1" t="str">
        <f>HYPERLINK("https://www.curriculumnacional.cl/614/w3-article-228312.html","Identificador 228312")</f>
        <v>Identificador 228312</v>
      </c>
    </row>
    <row r="836" spans="1:5">
      <c r="A836" t="s">
        <v>1190</v>
      </c>
      <c r="B836" t="s">
        <v>1191</v>
      </c>
      <c r="C836" t="s">
        <v>38</v>
      </c>
      <c r="D836" t="s">
        <v>44</v>
      </c>
      <c r="E836" s="1" t="str">
        <f>HYPERLINK("https://www.curriculumnacional.cl/614/w3-article-228102.html","Identificador 228102")</f>
        <v>Identificador 228102</v>
      </c>
    </row>
    <row r="837" spans="1:5">
      <c r="A837" t="s">
        <v>1192</v>
      </c>
      <c r="B837" t="s">
        <v>339</v>
      </c>
      <c r="C837" t="s">
        <v>38</v>
      </c>
      <c r="D837" t="s">
        <v>44</v>
      </c>
      <c r="E837" s="1" t="str">
        <f>HYPERLINK("https://www.curriculumnacional.cl/614/w3-article-226178.html","Identificador 226178")</f>
        <v>Identificador 226178</v>
      </c>
    </row>
    <row r="838" spans="1:5">
      <c r="A838" t="s">
        <v>1193</v>
      </c>
      <c r="B838" t="s">
        <v>63</v>
      </c>
      <c r="C838" t="s">
        <v>38</v>
      </c>
      <c r="D838" t="s">
        <v>44</v>
      </c>
      <c r="E838" s="1" t="str">
        <f>HYPERLINK("https://www.curriculumnacional.cl/614/w3-article-246239.html","Identificador 246239")</f>
        <v>Identificador 246239</v>
      </c>
    </row>
    <row r="839" spans="1:5">
      <c r="A839" t="s">
        <v>1194</v>
      </c>
      <c r="B839" t="s">
        <v>11</v>
      </c>
      <c r="C839" t="s">
        <v>38</v>
      </c>
      <c r="D839" t="s">
        <v>39</v>
      </c>
      <c r="E839" s="1" t="str">
        <f>HYPERLINK("https://www.curriculumnacional.cl/614/w3-article-285869.html","Identificador 285869")</f>
        <v>Identificador 285869</v>
      </c>
    </row>
    <row r="840" spans="1:5">
      <c r="A840" t="s">
        <v>1195</v>
      </c>
      <c r="B840" t="s">
        <v>95</v>
      </c>
      <c r="C840" t="s">
        <v>38</v>
      </c>
      <c r="D840" t="s">
        <v>44</v>
      </c>
      <c r="E840" s="1" t="str">
        <f>HYPERLINK("https://www.curriculumnacional.cl/614/w3-article-252134.html","Identificador 252134")</f>
        <v>Identificador 252134</v>
      </c>
    </row>
    <row r="841" spans="1:5">
      <c r="A841" t="s">
        <v>1196</v>
      </c>
      <c r="B841" t="s">
        <v>65</v>
      </c>
      <c r="C841" t="s">
        <v>38</v>
      </c>
      <c r="D841" t="s">
        <v>39</v>
      </c>
      <c r="E841" s="1" t="str">
        <f>HYPERLINK("https://www.curriculumnacional.cl/614/w3-article-252138.html","Identificador 252138")</f>
        <v>Identificador 252138</v>
      </c>
    </row>
    <row r="842" spans="1:5">
      <c r="A842" t="s">
        <v>1197</v>
      </c>
      <c r="B842" t="s">
        <v>115</v>
      </c>
      <c r="C842" t="s">
        <v>38</v>
      </c>
      <c r="D842" t="s">
        <v>44</v>
      </c>
      <c r="E842" s="1" t="str">
        <f>HYPERLINK("https://www.curriculumnacional.cl/614/w3-article-246225.html","Identificador 246225")</f>
        <v>Identificador 246225</v>
      </c>
    </row>
    <row r="843" spans="1:5">
      <c r="A843" t="s">
        <v>1198</v>
      </c>
      <c r="B843" t="s">
        <v>1199</v>
      </c>
      <c r="C843" t="s">
        <v>38</v>
      </c>
      <c r="D843" t="s">
        <v>131</v>
      </c>
      <c r="E843" s="1" t="str">
        <f>HYPERLINK("https://www.curriculumnacional.cl/614/w3-article-228219.html","Identificador 228219")</f>
        <v>Identificador 228219</v>
      </c>
    </row>
    <row r="844" spans="1:5">
      <c r="A844" t="s">
        <v>1200</v>
      </c>
      <c r="B844" t="s">
        <v>1201</v>
      </c>
      <c r="C844" t="s">
        <v>38</v>
      </c>
      <c r="D844" t="s">
        <v>44</v>
      </c>
      <c r="E844" s="1" t="str">
        <f>HYPERLINK("https://www.curriculumnacional.cl/614/w3-article-285896.html","Identificador 285896")</f>
        <v>Identificador 285896</v>
      </c>
    </row>
    <row r="845" spans="1:5">
      <c r="A845" t="s">
        <v>1202</v>
      </c>
      <c r="B845" t="s">
        <v>1203</v>
      </c>
      <c r="C845" t="s">
        <v>38</v>
      </c>
      <c r="D845" t="s">
        <v>39</v>
      </c>
      <c r="E845" s="1" t="str">
        <f>HYPERLINK("https://www.curriculumnacional.cl/614/w3-article-252139.html","Identificador 252139")</f>
        <v>Identificador 252139</v>
      </c>
    </row>
    <row r="846" spans="1:5">
      <c r="A846" t="s">
        <v>1204</v>
      </c>
      <c r="B846" t="s">
        <v>1203</v>
      </c>
      <c r="C846" t="s">
        <v>38</v>
      </c>
      <c r="D846" t="s">
        <v>39</v>
      </c>
      <c r="E846" s="1" t="str">
        <f>HYPERLINK("https://www.curriculumnacional.cl/614/w3-article-252142.html","Identificador 252142")</f>
        <v>Identificador 252142</v>
      </c>
    </row>
    <row r="847" spans="1:5">
      <c r="A847" t="s">
        <v>1205</v>
      </c>
      <c r="B847" t="s">
        <v>1203</v>
      </c>
      <c r="C847" t="s">
        <v>38</v>
      </c>
      <c r="D847" t="s">
        <v>39</v>
      </c>
      <c r="E847" s="1" t="str">
        <f>HYPERLINK("https://www.curriculumnacional.cl/614/w3-article-252147.html","Identificador 252147")</f>
        <v>Identificador 252147</v>
      </c>
    </row>
    <row r="848" spans="1:5">
      <c r="A848" t="s">
        <v>1206</v>
      </c>
      <c r="B848" t="s">
        <v>1207</v>
      </c>
      <c r="C848" t="s">
        <v>38</v>
      </c>
      <c r="D848" t="s">
        <v>39</v>
      </c>
      <c r="E848" s="1" t="str">
        <f>HYPERLINK("https://www.curriculumnacional.cl/614/w3-article-245790.html","Identificador 245790")</f>
        <v>Identificador 245790</v>
      </c>
    </row>
    <row r="849" spans="1:5">
      <c r="A849" t="s">
        <v>1208</v>
      </c>
      <c r="B849" t="s">
        <v>1207</v>
      </c>
      <c r="C849" t="s">
        <v>38</v>
      </c>
      <c r="D849" t="s">
        <v>39</v>
      </c>
      <c r="E849" s="1" t="str">
        <f>HYPERLINK("https://www.curriculumnacional.cl/614/w3-article-245798.html","Identificador 245798")</f>
        <v>Identificador 245798</v>
      </c>
    </row>
    <row r="850" spans="1:5">
      <c r="A850" t="s">
        <v>1209</v>
      </c>
      <c r="B850" t="s">
        <v>1207</v>
      </c>
      <c r="C850" t="s">
        <v>38</v>
      </c>
      <c r="D850" t="s">
        <v>39</v>
      </c>
      <c r="E850" s="1" t="str">
        <f>HYPERLINK("https://www.curriculumnacional.cl/614/w3-article-245797.html","Identificador 245797")</f>
        <v>Identificador 245797</v>
      </c>
    </row>
    <row r="851" spans="1:5">
      <c r="A851" t="s">
        <v>1210</v>
      </c>
      <c r="B851" t="s">
        <v>1211</v>
      </c>
      <c r="C851" t="s">
        <v>38</v>
      </c>
      <c r="D851" t="s">
        <v>44</v>
      </c>
      <c r="E851" s="1" t="str">
        <f>HYPERLINK("https://www.curriculumnacional.cl/614/w3-article-252149.html","Identificador 252149")</f>
        <v>Identificador 252149</v>
      </c>
    </row>
    <row r="852" spans="1:5">
      <c r="A852" t="s">
        <v>1212</v>
      </c>
      <c r="B852" t="s">
        <v>1213</v>
      </c>
      <c r="C852" t="s">
        <v>38</v>
      </c>
      <c r="D852" t="s">
        <v>44</v>
      </c>
      <c r="E852" s="1" t="str">
        <f>HYPERLINK("https://www.curriculumnacional.cl/614/w3-article-246382.html","Identificador 246382")</f>
        <v>Identificador 246382</v>
      </c>
    </row>
    <row r="853" spans="1:5">
      <c r="A853" t="s">
        <v>1214</v>
      </c>
      <c r="B853" t="s">
        <v>1215</v>
      </c>
      <c r="C853" t="s">
        <v>38</v>
      </c>
      <c r="D853" t="s">
        <v>39</v>
      </c>
      <c r="E853" s="1" t="str">
        <f>HYPERLINK("https://www.curriculumnacional.cl/614/w3-article-252109.html","Identificador 252109")</f>
        <v>Identificador 252109</v>
      </c>
    </row>
    <row r="854" spans="1:5">
      <c r="A854" t="s">
        <v>1216</v>
      </c>
      <c r="B854" t="s">
        <v>1217</v>
      </c>
      <c r="C854" t="s">
        <v>38</v>
      </c>
      <c r="D854" t="s">
        <v>44</v>
      </c>
      <c r="E854" s="1" t="str">
        <f>HYPERLINK("https://www.curriculumnacional.cl/614/w3-article-252110.html","Identificador 252110")</f>
        <v>Identificador 252110</v>
      </c>
    </row>
    <row r="855" spans="1:5">
      <c r="A855" t="s">
        <v>1218</v>
      </c>
      <c r="B855" t="s">
        <v>87</v>
      </c>
      <c r="C855" t="s">
        <v>38</v>
      </c>
      <c r="D855" t="s">
        <v>44</v>
      </c>
      <c r="E855" s="1" t="str">
        <f>HYPERLINK("https://www.curriculumnacional.cl/614/w3-article-246230.html","Identificador 246230")</f>
        <v>Identificador 246230</v>
      </c>
    </row>
    <row r="856" spans="1:5">
      <c r="A856" t="s">
        <v>1219</v>
      </c>
      <c r="B856" t="s">
        <v>46</v>
      </c>
      <c r="C856" t="s">
        <v>38</v>
      </c>
      <c r="D856" t="s">
        <v>39</v>
      </c>
      <c r="E856" s="1" t="str">
        <f>HYPERLINK("https://www.curriculumnacional.cl/614/w3-article-246319.html","Identificador 246319")</f>
        <v>Identificador 246319</v>
      </c>
    </row>
    <row r="857" spans="1:5">
      <c r="A857" t="s">
        <v>1220</v>
      </c>
      <c r="B857" t="s">
        <v>409</v>
      </c>
      <c r="C857" t="s">
        <v>38</v>
      </c>
      <c r="D857" t="s">
        <v>39</v>
      </c>
      <c r="E857" s="1" t="str">
        <f>HYPERLINK("https://www.curriculumnacional.cl/614/w3-article-238155.html","Identificador 238155")</f>
        <v>Identificador 238155</v>
      </c>
    </row>
    <row r="858" spans="1:5">
      <c r="A858" t="s">
        <v>1221</v>
      </c>
      <c r="B858" t="s">
        <v>409</v>
      </c>
      <c r="C858" t="s">
        <v>38</v>
      </c>
      <c r="D858" t="s">
        <v>39</v>
      </c>
      <c r="E858" s="1" t="str">
        <f>HYPERLINK("https://www.curriculumnacional.cl/614/w3-article-238160.html","Identificador 238160")</f>
        <v>Identificador 238160</v>
      </c>
    </row>
    <row r="859" spans="1:5">
      <c r="A859" t="s">
        <v>1222</v>
      </c>
      <c r="B859" t="s">
        <v>11</v>
      </c>
      <c r="C859" t="s">
        <v>38</v>
      </c>
      <c r="D859" t="s">
        <v>39</v>
      </c>
      <c r="E859" s="1" t="str">
        <f>HYPERLINK("https://www.curriculumnacional.cl/614/w3-article-285873.html","Identificador 285873")</f>
        <v>Identificador 285873</v>
      </c>
    </row>
    <row r="860" spans="1:5">
      <c r="A860" t="s">
        <v>1223</v>
      </c>
      <c r="B860" t="s">
        <v>11</v>
      </c>
      <c r="C860" t="s">
        <v>38</v>
      </c>
      <c r="D860" t="s">
        <v>39</v>
      </c>
      <c r="E860" s="1" t="str">
        <f>HYPERLINK("https://www.curriculumnacional.cl/614/w3-article-285872.html","Identificador 285872")</f>
        <v>Identificador 285872</v>
      </c>
    </row>
    <row r="861" spans="1:5">
      <c r="A861" t="s">
        <v>1224</v>
      </c>
      <c r="B861" t="s">
        <v>1225</v>
      </c>
      <c r="C861" t="s">
        <v>38</v>
      </c>
      <c r="D861" t="s">
        <v>131</v>
      </c>
      <c r="E861" s="1" t="str">
        <f>HYPERLINK("https://www.curriculumnacional.cl/614/w3-article-252151.html","Identificador 252151")</f>
        <v>Identificador 252151</v>
      </c>
    </row>
    <row r="862" spans="1:5">
      <c r="A862" t="s">
        <v>1226</v>
      </c>
      <c r="B862" t="s">
        <v>1227</v>
      </c>
      <c r="C862" t="s">
        <v>38</v>
      </c>
      <c r="D862" t="s">
        <v>44</v>
      </c>
      <c r="E862" s="1" t="str">
        <f>HYPERLINK("https://www.curriculumnacional.cl/614/w3-article-246517.html","Identificador 246517")</f>
        <v>Identificador 246517</v>
      </c>
    </row>
    <row r="863" spans="1:5">
      <c r="A863" t="s">
        <v>1228</v>
      </c>
      <c r="B863" t="s">
        <v>815</v>
      </c>
      <c r="C863" t="s">
        <v>38</v>
      </c>
      <c r="D863" t="s">
        <v>44</v>
      </c>
      <c r="E863" s="1" t="str">
        <f>HYPERLINK("https://www.curriculumnacional.cl/614/w3-article-246538.html","Identificador 246538")</f>
        <v>Identificador 246538</v>
      </c>
    </row>
    <row r="864" spans="1:5">
      <c r="A864" t="s">
        <v>1229</v>
      </c>
      <c r="B864" t="s">
        <v>79</v>
      </c>
      <c r="C864" t="s">
        <v>38</v>
      </c>
      <c r="D864" t="s">
        <v>39</v>
      </c>
      <c r="E864" s="1" t="str">
        <f>HYPERLINK("https://www.curriculumnacional.cl/614/w3-article-246778.html","Identificador 246778")</f>
        <v>Identificador 246778</v>
      </c>
    </row>
    <row r="865" spans="1:5">
      <c r="A865" t="s">
        <v>1230</v>
      </c>
      <c r="B865" t="s">
        <v>46</v>
      </c>
      <c r="C865" t="s">
        <v>38</v>
      </c>
      <c r="D865" t="s">
        <v>39</v>
      </c>
      <c r="E865" s="1" t="str">
        <f>HYPERLINK("https://www.curriculumnacional.cl/614/w3-article-246317.html","Identificador 246317")</f>
        <v>Identificador 246317</v>
      </c>
    </row>
    <row r="866" spans="1:5">
      <c r="A866" t="s">
        <v>1231</v>
      </c>
      <c r="B866" t="s">
        <v>1232</v>
      </c>
      <c r="C866" t="s">
        <v>38</v>
      </c>
      <c r="D866" t="s">
        <v>39</v>
      </c>
      <c r="E866" s="1" t="str">
        <f>HYPERLINK("https://www.curriculumnacional.cl/614/w3-article-246892.html","Identificador 246892")</f>
        <v>Identificador 246892</v>
      </c>
    </row>
    <row r="867" spans="1:5">
      <c r="A867" t="s">
        <v>1233</v>
      </c>
      <c r="B867" t="s">
        <v>1234</v>
      </c>
      <c r="C867" t="s">
        <v>38</v>
      </c>
      <c r="D867" t="s">
        <v>39</v>
      </c>
      <c r="E867" s="1" t="str">
        <f>HYPERLINK("https://www.curriculumnacional.cl/614/w3-article-285892.html","Identificador 285892")</f>
        <v>Identificador 285892</v>
      </c>
    </row>
    <row r="868" spans="1:5">
      <c r="A868" t="s">
        <v>1235</v>
      </c>
      <c r="B868" t="s">
        <v>1236</v>
      </c>
      <c r="C868" t="s">
        <v>38</v>
      </c>
      <c r="D868" t="s">
        <v>44</v>
      </c>
      <c r="E868" s="1" t="str">
        <f>HYPERLINK("https://www.curriculumnacional.cl/614/w3-article-252153.html","Identificador 252153")</f>
        <v>Identificador 252153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 Biblioteca UCE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dcterms:created xsi:type="dcterms:W3CDTF">2023-02-28T17:55:27Z</dcterms:created>
  <dcterms:modified xsi:type="dcterms:W3CDTF">2023-03-08T16:51:23Z</dcterms:modified>
</cp:coreProperties>
</file>