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5"/>
  <workbookPr/>
  <xr:revisionPtr revIDLastSave="0" documentId="11_4E0DFA881F63C63B6F4CE1C585AC9709C37D1507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Línea de tiempo" sheetId="1" r:id="rId1"/>
    <sheet name="Base de datos" sheetId="2" r:id="rId2"/>
    <sheet name="Diagrama de puntos" sheetId="3" r:id="rId3"/>
    <sheet name="Diagrama y promedio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" i="2" l="1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H36" i="2"/>
  <c r="D36" i="2"/>
  <c r="K35" i="2"/>
  <c r="K34" i="2"/>
  <c r="G34" i="2"/>
  <c r="K33" i="2"/>
  <c r="G33" i="2"/>
  <c r="C33" i="2"/>
  <c r="K32" i="2"/>
  <c r="G32" i="2"/>
  <c r="C32" i="2"/>
  <c r="K31" i="2"/>
  <c r="G31" i="2"/>
  <c r="C31" i="2"/>
  <c r="K30" i="2"/>
  <c r="G30" i="2"/>
  <c r="C30" i="2"/>
  <c r="K29" i="2"/>
  <c r="G29" i="2"/>
  <c r="C29" i="2"/>
  <c r="K28" i="2"/>
  <c r="G28" i="2"/>
  <c r="C28" i="2"/>
  <c r="K27" i="2"/>
  <c r="G27" i="2"/>
  <c r="C27" i="2"/>
  <c r="K26" i="2"/>
  <c r="G26" i="2"/>
  <c r="C26" i="2"/>
  <c r="K25" i="2"/>
  <c r="G25" i="2"/>
  <c r="C25" i="2"/>
  <c r="K24" i="2"/>
  <c r="G24" i="2"/>
  <c r="C24" i="2"/>
  <c r="K23" i="2"/>
  <c r="G23" i="2"/>
  <c r="C23" i="2"/>
  <c r="K22" i="2"/>
  <c r="G22" i="2"/>
  <c r="C22" i="2"/>
  <c r="K21" i="2"/>
  <c r="G21" i="2"/>
  <c r="C21" i="2"/>
  <c r="K20" i="2"/>
  <c r="G20" i="2"/>
  <c r="C20" i="2"/>
  <c r="K19" i="2"/>
  <c r="G19" i="2"/>
  <c r="C19" i="2"/>
  <c r="K18" i="2"/>
  <c r="G18" i="2"/>
  <c r="C18" i="2"/>
  <c r="K17" i="2"/>
  <c r="G17" i="2"/>
  <c r="C17" i="2"/>
  <c r="K16" i="2"/>
  <c r="G16" i="2"/>
  <c r="C16" i="2"/>
  <c r="K15" i="2"/>
  <c r="G15" i="2"/>
  <c r="C15" i="2"/>
  <c r="K14" i="2"/>
  <c r="G14" i="2"/>
  <c r="C14" i="2"/>
  <c r="K13" i="2"/>
  <c r="G13" i="2"/>
  <c r="C13" i="2"/>
  <c r="K12" i="2"/>
  <c r="G12" i="2"/>
  <c r="C12" i="2"/>
  <c r="K11" i="2"/>
  <c r="G11" i="2"/>
  <c r="C11" i="2"/>
  <c r="K10" i="2"/>
  <c r="G10" i="2"/>
  <c r="C10" i="2"/>
  <c r="K9" i="2"/>
  <c r="G9" i="2"/>
  <c r="C9" i="2"/>
  <c r="K8" i="2"/>
  <c r="G8" i="2"/>
  <c r="C8" i="2"/>
  <c r="K7" i="2"/>
  <c r="G7" i="2"/>
  <c r="C7" i="2"/>
  <c r="K6" i="2"/>
  <c r="G6" i="2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C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K5" i="2"/>
  <c r="M5" i="2" l="1"/>
  <c r="L5" i="2"/>
  <c r="M6" i="2"/>
  <c r="L6" i="2"/>
  <c r="M7" i="2"/>
  <c r="L7" i="2"/>
  <c r="M8" i="2"/>
  <c r="L8" i="2"/>
  <c r="M9" i="2"/>
  <c r="L9" i="2"/>
  <c r="M10" i="2"/>
  <c r="L10" i="2"/>
  <c r="M11" i="2"/>
  <c r="L11" i="2"/>
  <c r="M12" i="2"/>
  <c r="L12" i="2"/>
  <c r="M13" i="2"/>
  <c r="L13" i="2"/>
  <c r="M14" i="2"/>
  <c r="L14" i="2"/>
  <c r="M15" i="2"/>
  <c r="L15" i="2"/>
  <c r="M16" i="2"/>
  <c r="L16" i="2"/>
  <c r="M17" i="2"/>
  <c r="L17" i="2"/>
  <c r="M18" i="2"/>
  <c r="L18" i="2"/>
  <c r="M19" i="2"/>
  <c r="L19" i="2"/>
  <c r="M20" i="2"/>
  <c r="L20" i="2"/>
  <c r="M21" i="2"/>
  <c r="L21" i="2"/>
  <c r="M22" i="2"/>
  <c r="L22" i="2"/>
  <c r="M23" i="2"/>
  <c r="L23" i="2"/>
  <c r="M24" i="2"/>
  <c r="L24" i="2"/>
  <c r="M25" i="2"/>
  <c r="L25" i="2"/>
  <c r="M26" i="2"/>
  <c r="L26" i="2"/>
  <c r="M27" i="2"/>
  <c r="L27" i="2"/>
  <c r="M28" i="2"/>
  <c r="L28" i="2"/>
  <c r="M29" i="2"/>
  <c r="L29" i="2"/>
  <c r="M30" i="2"/>
  <c r="L30" i="2"/>
  <c r="M31" i="2"/>
  <c r="L31" i="2"/>
  <c r="M32" i="2"/>
  <c r="L32" i="2"/>
  <c r="M33" i="2"/>
  <c r="L33" i="2"/>
  <c r="M34" i="2"/>
  <c r="L34" i="2"/>
  <c r="M35" i="2"/>
  <c r="L35" i="2"/>
  <c r="M36" i="2"/>
  <c r="L36" i="2"/>
  <c r="M37" i="2"/>
  <c r="L37" i="2"/>
  <c r="M38" i="2"/>
  <c r="L38" i="2"/>
  <c r="M39" i="2"/>
  <c r="L39" i="2"/>
  <c r="M40" i="2"/>
  <c r="L40" i="2"/>
  <c r="M41" i="2"/>
  <c r="L41" i="2"/>
  <c r="M42" i="2"/>
  <c r="L42" i="2"/>
  <c r="M43" i="2"/>
  <c r="L43" i="2"/>
  <c r="M44" i="2"/>
  <c r="L44" i="2"/>
  <c r="M45" i="2"/>
  <c r="L45" i="2"/>
  <c r="M46" i="2"/>
  <c r="L46" i="2"/>
  <c r="M47" i="2"/>
  <c r="L47" i="2"/>
  <c r="M48" i="2"/>
  <c r="L48" i="2"/>
  <c r="M49" i="2"/>
  <c r="L49" i="2"/>
  <c r="M50" i="2"/>
  <c r="L50" i="2"/>
  <c r="M51" i="2"/>
  <c r="L51" i="2"/>
  <c r="M52" i="2"/>
  <c r="L52" i="2"/>
  <c r="M53" i="2"/>
  <c r="L53" i="2"/>
  <c r="M54" i="2"/>
  <c r="L54" i="2"/>
  <c r="M55" i="2"/>
  <c r="L55" i="2"/>
  <c r="M56" i="2"/>
  <c r="L56" i="2"/>
  <c r="M57" i="2"/>
  <c r="L57" i="2"/>
  <c r="M58" i="2"/>
  <c r="L58" i="2"/>
  <c r="M59" i="2"/>
  <c r="L59" i="2"/>
  <c r="M60" i="2"/>
  <c r="L60" i="2"/>
</calcChain>
</file>

<file path=xl/sharedStrings.xml><?xml version="1.0" encoding="utf-8"?>
<sst xmlns="http://schemas.openxmlformats.org/spreadsheetml/2006/main" count="15" uniqueCount="9">
  <si>
    <t>Línea Azul</t>
  </si>
  <si>
    <t>Línea Roja</t>
  </si>
  <si>
    <t>Hora de arribo</t>
  </si>
  <si>
    <t>dif [min:seg]</t>
  </si>
  <si>
    <t>dif [seg]</t>
  </si>
  <si>
    <t>Diferencia segundos</t>
  </si>
  <si>
    <t>Linea A</t>
  </si>
  <si>
    <t>Linea B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</si>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</sst>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sz val="10"/>
      <color theme="1"/>
      <name val="Arial"/>
    </font>
    <font>
      <b/>
      <sz val="11"/>
      <color rgb="FF0000FF"/>
      <name val="Nunito"/>
    </font>
    <font>
      <sz val="11"/>
      <color theme="1"/>
      <name val="Nunito"/>
    </font>
    <font>
      <b/>
      <sz val="11"/>
      <color theme="5"/>
      <name val="Nunito"/>
    </font>
    <font>
      <b/>
      <sz val="10"/>
      <color rgb="FFFFFFFF"/>
      <name val="Arial"/>
    </font>
    <font>
      <b/>
      <sz val="11"/>
      <color theme="1"/>
      <name val="Nunito"/>
    </font>
    <font>
      <sz val="11"/>
      <color rgb="FF000000"/>
      <name val="Nunito"/>
    </font>
    <font>
      <sz val="10"/>
      <color rgb="FFFFFFFF"/>
      <name val="Arial"/>
    </font>
    <font>
      <sz val="10"/>
      <color rgb="FFFFFFFF"/>
      <name val="Arial"/>
      <scheme val="minor"/>
    </font>
    <font>
      <sz val="10"/>
      <color theme="1"/>
      <name val="Arial"/>
      <scheme val="minor"/>
    </font>
    <font>
      <sz val="10"/>
      <color rgb="FF0000FF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9CB9C"/>
        <bgColor rgb="FFF9CB9C"/>
      </patternFill>
    </fill>
    <fill>
      <patternFill patternType="solid">
        <fgColor rgb="FFD9EAD3"/>
        <bgColor rgb="FFD9EAD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9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1</xdr:row>
      <xdr:rowOff>161925</xdr:rowOff>
    </xdr:from>
    <xdr:ext cx="10125075" cy="1590675"/>
    <xdr:pic>
      <xdr:nvPicPr>
        <xdr:cNvPr id="2" name="image3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542925</xdr:colOff>
      <xdr:row>9</xdr:row>
      <xdr:rowOff>161925</xdr:rowOff>
    </xdr:from>
    <xdr:ext cx="10086975" cy="1638300"/>
    <xdr:pic>
      <xdr:nvPicPr>
        <xdr:cNvPr id="3" name="image4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10</xdr:row>
      <xdr:rowOff>95250</xdr:rowOff>
    </xdr:from>
    <xdr:ext cx="1152525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21825" y="1180400"/>
          <a:ext cx="1570500" cy="380400"/>
        </a:xfrm>
        <a:prstGeom prst="roundRect">
          <a:avLst>
            <a:gd name="adj" fmla="val 16667"/>
          </a:avLst>
        </a:prstGeom>
        <a:solidFill>
          <a:srgbClr val="B6D7A8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/>
            <a:t>Promedios ON/OFF</a:t>
          </a:r>
          <a:endParaRPr sz="1200"/>
        </a:p>
      </xdr:txBody>
    </xdr:sp>
    <xdr:clientData fLocksWithSheet="0"/>
  </xdr:oneCellAnchor>
  <xdr:oneCellAnchor>
    <xdr:from>
      <xdr:col>0</xdr:col>
      <xdr:colOff>285750</xdr:colOff>
      <xdr:row>12</xdr:row>
      <xdr:rowOff>95250</xdr:rowOff>
    </xdr:from>
    <xdr:ext cx="971550" cy="542925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85750" y="2381250"/>
          <a:ext cx="971550" cy="542925"/>
          <a:chOff x="1892525" y="1293325"/>
          <a:chExt cx="1151050" cy="629025"/>
        </a:xfrm>
      </xdr:grpSpPr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1892525" y="1414525"/>
            <a:ext cx="126900" cy="126900"/>
          </a:xfrm>
          <a:prstGeom prst="ellipse">
            <a:avLst/>
          </a:prstGeom>
          <a:solidFill>
            <a:srgbClr val="3D85C6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1892525" y="1674250"/>
            <a:ext cx="126900" cy="126900"/>
          </a:xfrm>
          <a:prstGeom prst="ellipse">
            <a:avLst/>
          </a:prstGeom>
          <a:solidFill>
            <a:srgbClr val="CC0000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2077875" y="1293325"/>
            <a:ext cx="965700" cy="3693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sp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200"/>
              <a:t>305,61 seg</a:t>
            </a:r>
            <a:endParaRPr sz="1200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2077875" y="1553050"/>
            <a:ext cx="965700" cy="3693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sp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200"/>
              <a:t>299,10 seg</a:t>
            </a:r>
            <a:endParaRPr sz="1200"/>
          </a:p>
        </xdr:txBody>
      </xdr:sp>
    </xdr:grpSp>
    <xdr:clientData fLocksWithSheet="0"/>
  </xdr:oneCellAnchor>
  <xdr:oneCellAnchor>
    <xdr:from>
      <xdr:col>0</xdr:col>
      <xdr:colOff>190500</xdr:colOff>
      <xdr:row>12</xdr:row>
      <xdr:rowOff>95250</xdr:rowOff>
    </xdr:from>
    <xdr:ext cx="1152525" cy="9239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360800" y="1160875"/>
          <a:ext cx="1716900" cy="8781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8848725" cy="4181475"/>
    <xdr:pic>
      <xdr:nvPicPr>
        <xdr:cNvPr id="9" name="image2.png" title="Imagen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915400" cy="42481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"/>
  <sheetViews>
    <sheetView tabSelected="1" workbookViewId="0"/>
  </sheetViews>
  <sheetFormatPr defaultColWidth="12.5703125" defaultRowHeight="15" customHeight="1"/>
  <sheetData/>
  <pageMargins left="0" right="0" top="0" bottom="0" header="0" footer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993"/>
  <sheetViews>
    <sheetView workbookViewId="0"/>
  </sheetViews>
  <sheetFormatPr defaultColWidth="12.5703125" defaultRowHeight="15" customHeight="1"/>
  <cols>
    <col min="1" max="1" width="23.28515625" customWidth="1"/>
    <col min="2" max="2" width="12.5703125" hidden="1"/>
    <col min="6" max="6" width="20.42578125" customWidth="1"/>
  </cols>
  <sheetData>
    <row r="1" spans="1:27" ht="15.75" customHeight="1">
      <c r="A1" s="1"/>
      <c r="B1" s="1"/>
      <c r="C1" s="1"/>
      <c r="D1" s="1"/>
      <c r="E1" s="1"/>
      <c r="F1" s="1"/>
      <c r="G1" s="1"/>
      <c r="H1" s="1"/>
    </row>
    <row r="2" spans="1:27" ht="15.75" customHeight="1">
      <c r="A2" s="20" t="s">
        <v>0</v>
      </c>
      <c r="B2" s="22"/>
      <c r="C2" s="22"/>
      <c r="D2" s="22"/>
      <c r="E2" s="2"/>
      <c r="F2" s="21" t="s">
        <v>1</v>
      </c>
      <c r="G2" s="22"/>
      <c r="H2" s="22"/>
      <c r="I2" s="3"/>
      <c r="J2" s="3"/>
      <c r="K2" s="4"/>
      <c r="L2" s="5"/>
      <c r="M2" s="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 customHeight="1">
      <c r="A3" s="6"/>
      <c r="B3" s="6"/>
      <c r="C3" s="6"/>
      <c r="D3" s="6"/>
      <c r="E3" s="7"/>
      <c r="F3" s="6"/>
      <c r="G3" s="6"/>
      <c r="H3" s="6"/>
      <c r="I3" s="3"/>
      <c r="J3" s="3"/>
      <c r="K3" s="4"/>
      <c r="L3" s="5"/>
      <c r="M3" s="5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.75" customHeight="1">
      <c r="A4" s="6" t="s">
        <v>2</v>
      </c>
      <c r="B4" s="6"/>
      <c r="C4" s="6" t="s">
        <v>3</v>
      </c>
      <c r="D4" s="6" t="s">
        <v>4</v>
      </c>
      <c r="E4" s="7"/>
      <c r="F4" s="6" t="s">
        <v>2</v>
      </c>
      <c r="G4" s="6" t="s">
        <v>3</v>
      </c>
      <c r="H4" s="6" t="s">
        <v>4</v>
      </c>
      <c r="I4" s="3"/>
      <c r="J4" s="3"/>
      <c r="K4" s="4" t="s">
        <v>5</v>
      </c>
      <c r="L4" s="5" t="s">
        <v>6</v>
      </c>
      <c r="M4" s="5" t="s">
        <v>7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.75" customHeight="1">
      <c r="A5" s="8">
        <v>0.27284722222222224</v>
      </c>
      <c r="B5" s="9">
        <v>1</v>
      </c>
      <c r="C5" s="9" t="s">
        <v>8</v>
      </c>
      <c r="D5" s="9" t="s">
        <v>8</v>
      </c>
      <c r="E5" s="2"/>
      <c r="F5" s="8">
        <v>0.27172453703703703</v>
      </c>
      <c r="G5" s="9" t="s">
        <v>8</v>
      </c>
      <c r="H5" s="9" t="s">
        <v>8</v>
      </c>
      <c r="K5" s="10">
        <f ca="1">IFERROR(__xludf.DUMMYFUNCTION("sort(unique({D6:D48;H6:H48}))"),8)</f>
        <v>8</v>
      </c>
      <c r="L5" s="11">
        <f t="shared" ref="L5:L60" ca="1" si="0">COUNTIF($D$6:$D$33,K5)</f>
        <v>1</v>
      </c>
      <c r="M5" s="11">
        <f t="shared" ref="M5:M60" ca="1" si="1">COUNTIF($H$6:$H$33,K5)*2</f>
        <v>0</v>
      </c>
    </row>
    <row r="6" spans="1:27" ht="15.75" customHeight="1">
      <c r="A6" s="8">
        <f t="shared" ref="A6:A33" si="2">A5+D6/86400</f>
        <v>0.27665509259259263</v>
      </c>
      <c r="B6" s="9">
        <v>1</v>
      </c>
      <c r="C6" s="12" t="str">
        <f t="shared" ref="C6:C33" si="3">TEXT(D6/86400,"MM:SS")</f>
        <v>05:29</v>
      </c>
      <c r="D6" s="12">
        <v>329</v>
      </c>
      <c r="E6" s="2"/>
      <c r="F6" s="8">
        <f t="shared" ref="F6:F34" si="4">F5+H6/86400</f>
        <v>0.27844907407407404</v>
      </c>
      <c r="G6" s="12" t="str">
        <f t="shared" ref="G6:G34" si="5">TEXT(H6/86400,"MM:SS")</f>
        <v>09:41</v>
      </c>
      <c r="H6" s="12">
        <v>581</v>
      </c>
      <c r="K6" s="10">
        <f ca="1">IFERROR(__xludf.DUMMYFUNCTION("""COMPUTED_VALUE"""),17)</f>
        <v>17</v>
      </c>
      <c r="L6" s="11">
        <f t="shared" ca="1" si="0"/>
        <v>0</v>
      </c>
      <c r="M6" s="11">
        <f t="shared" ca="1" si="1"/>
        <v>2</v>
      </c>
    </row>
    <row r="7" spans="1:27" ht="15.75" customHeight="1">
      <c r="A7" s="8">
        <f t="shared" si="2"/>
        <v>0.28133101851851855</v>
      </c>
      <c r="B7" s="9">
        <v>1</v>
      </c>
      <c r="C7" s="12" t="str">
        <f t="shared" si="3"/>
        <v>06:44</v>
      </c>
      <c r="D7" s="12">
        <v>404</v>
      </c>
      <c r="E7" s="2"/>
      <c r="F7" s="8">
        <f t="shared" si="4"/>
        <v>0.28269675925925924</v>
      </c>
      <c r="G7" s="12" t="str">
        <f t="shared" si="5"/>
        <v>06:07</v>
      </c>
      <c r="H7" s="12">
        <v>367</v>
      </c>
      <c r="K7" s="10">
        <f ca="1">IFERROR(__xludf.DUMMYFUNCTION("""COMPUTED_VALUE"""),52)</f>
        <v>52</v>
      </c>
      <c r="L7" s="11">
        <f t="shared" ca="1" si="0"/>
        <v>1</v>
      </c>
      <c r="M7" s="11">
        <f t="shared" ca="1" si="1"/>
        <v>0</v>
      </c>
    </row>
    <row r="8" spans="1:27" ht="15.75" customHeight="1">
      <c r="A8" s="8">
        <f t="shared" si="2"/>
        <v>0.28760416666666672</v>
      </c>
      <c r="B8" s="9">
        <v>1</v>
      </c>
      <c r="C8" s="12" t="str">
        <f t="shared" si="3"/>
        <v>09:02</v>
      </c>
      <c r="D8" s="12">
        <v>542</v>
      </c>
      <c r="E8" s="2"/>
      <c r="F8" s="8">
        <f t="shared" si="4"/>
        <v>0.28730324074074071</v>
      </c>
      <c r="G8" s="12" t="str">
        <f t="shared" si="5"/>
        <v>06:38</v>
      </c>
      <c r="H8" s="12">
        <v>398</v>
      </c>
      <c r="K8" s="10">
        <f ca="1">IFERROR(__xludf.DUMMYFUNCTION("""COMPUTED_VALUE"""),58)</f>
        <v>58</v>
      </c>
      <c r="L8" s="11">
        <f t="shared" ca="1" si="0"/>
        <v>0</v>
      </c>
      <c r="M8" s="11">
        <f t="shared" ca="1" si="1"/>
        <v>2</v>
      </c>
    </row>
    <row r="9" spans="1:27" ht="15.75" customHeight="1">
      <c r="A9" s="8">
        <f t="shared" si="2"/>
        <v>0.28895833333333337</v>
      </c>
      <c r="B9" s="9">
        <v>1</v>
      </c>
      <c r="C9" s="12" t="str">
        <f t="shared" si="3"/>
        <v>01:57</v>
      </c>
      <c r="D9" s="12">
        <v>117</v>
      </c>
      <c r="E9" s="2"/>
      <c r="F9" s="8">
        <f t="shared" si="4"/>
        <v>0.2901273148148148</v>
      </c>
      <c r="G9" s="12" t="str">
        <f t="shared" si="5"/>
        <v>04:04</v>
      </c>
      <c r="H9" s="12">
        <v>244</v>
      </c>
      <c r="K9" s="10">
        <f ca="1">IFERROR(__xludf.DUMMYFUNCTION("""COMPUTED_VALUE"""),95)</f>
        <v>95</v>
      </c>
      <c r="L9" s="11">
        <f t="shared" ca="1" si="0"/>
        <v>0</v>
      </c>
      <c r="M9" s="11">
        <f t="shared" ca="1" si="1"/>
        <v>2</v>
      </c>
    </row>
    <row r="10" spans="1:27" ht="15.75" customHeight="1">
      <c r="A10" s="8">
        <f t="shared" si="2"/>
        <v>0.29439814814814819</v>
      </c>
      <c r="B10" s="9">
        <v>1</v>
      </c>
      <c r="C10" s="12" t="str">
        <f t="shared" si="3"/>
        <v>07:50</v>
      </c>
      <c r="D10" s="12">
        <v>470</v>
      </c>
      <c r="E10" s="2"/>
      <c r="F10" s="8">
        <f t="shared" si="4"/>
        <v>0.296875</v>
      </c>
      <c r="G10" s="12" t="str">
        <f t="shared" si="5"/>
        <v>09:43</v>
      </c>
      <c r="H10" s="12">
        <v>583</v>
      </c>
      <c r="K10" s="10">
        <f ca="1">IFERROR(__xludf.DUMMYFUNCTION("""COMPUTED_VALUE"""),107)</f>
        <v>107</v>
      </c>
      <c r="L10" s="11">
        <f t="shared" ca="1" si="0"/>
        <v>1</v>
      </c>
      <c r="M10" s="11">
        <f t="shared" ca="1" si="1"/>
        <v>0</v>
      </c>
    </row>
    <row r="11" spans="1:27" ht="15.75" customHeight="1">
      <c r="A11" s="8">
        <f t="shared" si="2"/>
        <v>0.3000694444444445</v>
      </c>
      <c r="B11" s="9">
        <v>1</v>
      </c>
      <c r="C11" s="12" t="str">
        <f t="shared" si="3"/>
        <v>08:10</v>
      </c>
      <c r="D11" s="12">
        <v>490</v>
      </c>
      <c r="E11" s="2"/>
      <c r="F11" s="8">
        <f t="shared" si="4"/>
        <v>0.30101851851851852</v>
      </c>
      <c r="G11" s="12" t="str">
        <f t="shared" si="5"/>
        <v>05:58</v>
      </c>
      <c r="H11" s="12">
        <v>358</v>
      </c>
      <c r="K11" s="10">
        <f ca="1">IFERROR(__xludf.DUMMYFUNCTION("""COMPUTED_VALUE"""),117)</f>
        <v>117</v>
      </c>
      <c r="L11" s="11">
        <f t="shared" ca="1" si="0"/>
        <v>1</v>
      </c>
      <c r="M11" s="11">
        <f t="shared" ca="1" si="1"/>
        <v>0</v>
      </c>
    </row>
    <row r="12" spans="1:27" ht="15.75" customHeight="1">
      <c r="A12" s="8">
        <f t="shared" si="2"/>
        <v>0.30130787037037043</v>
      </c>
      <c r="B12" s="9">
        <v>1</v>
      </c>
      <c r="C12" s="12" t="str">
        <f t="shared" si="3"/>
        <v>01:47</v>
      </c>
      <c r="D12" s="12">
        <v>107</v>
      </c>
      <c r="E12" s="2"/>
      <c r="F12" s="8">
        <f t="shared" si="4"/>
        <v>0.30320601851851853</v>
      </c>
      <c r="G12" s="12" t="str">
        <f t="shared" si="5"/>
        <v>03:09</v>
      </c>
      <c r="H12" s="12">
        <v>189</v>
      </c>
      <c r="K12" s="10">
        <f ca="1">IFERROR(__xludf.DUMMYFUNCTION("""COMPUTED_VALUE"""),120)</f>
        <v>120</v>
      </c>
      <c r="L12" s="11">
        <f t="shared" ca="1" si="0"/>
        <v>1</v>
      </c>
      <c r="M12" s="11">
        <f t="shared" ca="1" si="1"/>
        <v>0</v>
      </c>
    </row>
    <row r="13" spans="1:27" ht="15.75" customHeight="1">
      <c r="A13" s="8">
        <f t="shared" si="2"/>
        <v>0.30326388888888894</v>
      </c>
      <c r="B13" s="9">
        <v>1</v>
      </c>
      <c r="C13" s="12" t="str">
        <f t="shared" si="3"/>
        <v>02:49</v>
      </c>
      <c r="D13" s="12">
        <v>169</v>
      </c>
      <c r="E13" s="2"/>
      <c r="F13" s="8">
        <f t="shared" si="4"/>
        <v>0.30658564814814815</v>
      </c>
      <c r="G13" s="12" t="str">
        <f t="shared" si="5"/>
        <v>04:52</v>
      </c>
      <c r="H13" s="12">
        <v>292</v>
      </c>
      <c r="K13" s="10">
        <f ca="1">IFERROR(__xludf.DUMMYFUNCTION("""COMPUTED_VALUE"""),127)</f>
        <v>127</v>
      </c>
      <c r="L13" s="11">
        <f t="shared" ca="1" si="0"/>
        <v>1</v>
      </c>
      <c r="M13" s="11">
        <f t="shared" ca="1" si="1"/>
        <v>0</v>
      </c>
    </row>
    <row r="14" spans="1:27" ht="15.75" customHeight="1">
      <c r="A14" s="8">
        <f t="shared" si="2"/>
        <v>0.30721064814814819</v>
      </c>
      <c r="B14" s="9">
        <v>1</v>
      </c>
      <c r="C14" s="12" t="str">
        <f t="shared" si="3"/>
        <v>05:41</v>
      </c>
      <c r="D14" s="12">
        <v>341</v>
      </c>
      <c r="E14" s="2"/>
      <c r="F14" s="8">
        <f t="shared" si="4"/>
        <v>0.30939814814814814</v>
      </c>
      <c r="G14" s="12" t="str">
        <f t="shared" si="5"/>
        <v>04:03</v>
      </c>
      <c r="H14" s="12">
        <v>243</v>
      </c>
      <c r="K14" s="10">
        <f ca="1">IFERROR(__xludf.DUMMYFUNCTION("""COMPUTED_VALUE"""),140)</f>
        <v>140</v>
      </c>
      <c r="L14" s="11">
        <f t="shared" ca="1" si="0"/>
        <v>1</v>
      </c>
      <c r="M14" s="11">
        <f t="shared" ca="1" si="1"/>
        <v>0</v>
      </c>
    </row>
    <row r="15" spans="1:27" ht="15.75" customHeight="1">
      <c r="A15" s="8">
        <f t="shared" si="2"/>
        <v>0.30730324074074078</v>
      </c>
      <c r="B15" s="9">
        <v>1</v>
      </c>
      <c r="C15" s="12" t="str">
        <f t="shared" si="3"/>
        <v>00:08</v>
      </c>
      <c r="D15" s="12">
        <v>8</v>
      </c>
      <c r="E15" s="2"/>
      <c r="F15" s="8">
        <f t="shared" si="4"/>
        <v>0.30959490740740742</v>
      </c>
      <c r="G15" s="12" t="str">
        <f t="shared" si="5"/>
        <v>00:17</v>
      </c>
      <c r="H15" s="12">
        <v>17</v>
      </c>
      <c r="K15" s="10">
        <f ca="1">IFERROR(__xludf.DUMMYFUNCTION("""COMPUTED_VALUE"""),153)</f>
        <v>153</v>
      </c>
      <c r="L15" s="11">
        <f t="shared" ca="1" si="0"/>
        <v>0</v>
      </c>
      <c r="M15" s="11">
        <f t="shared" ca="1" si="1"/>
        <v>2</v>
      </c>
    </row>
    <row r="16" spans="1:27" ht="15.75" customHeight="1">
      <c r="A16" s="8">
        <f t="shared" si="2"/>
        <v>0.30892361111111116</v>
      </c>
      <c r="B16" s="9">
        <v>1</v>
      </c>
      <c r="C16" s="12" t="str">
        <f t="shared" si="3"/>
        <v>02:20</v>
      </c>
      <c r="D16" s="12">
        <v>140</v>
      </c>
      <c r="E16" s="2"/>
      <c r="F16" s="8">
        <f t="shared" si="4"/>
        <v>0.31136574074074075</v>
      </c>
      <c r="G16" s="12" t="str">
        <f t="shared" si="5"/>
        <v>02:33</v>
      </c>
      <c r="H16" s="12">
        <v>153</v>
      </c>
      <c r="K16" s="10">
        <f ca="1">IFERROR(__xludf.DUMMYFUNCTION("""COMPUTED_VALUE"""),166)</f>
        <v>166</v>
      </c>
      <c r="L16" s="11">
        <f t="shared" ca="1" si="0"/>
        <v>0</v>
      </c>
      <c r="M16" s="11">
        <f t="shared" ca="1" si="1"/>
        <v>0</v>
      </c>
    </row>
    <row r="17" spans="1:13" ht="15.75" customHeight="1">
      <c r="A17" s="8">
        <f t="shared" si="2"/>
        <v>0.31363425925925931</v>
      </c>
      <c r="B17" s="9">
        <v>1</v>
      </c>
      <c r="C17" s="12" t="str">
        <f t="shared" si="3"/>
        <v>06:47</v>
      </c>
      <c r="D17" s="12">
        <v>407</v>
      </c>
      <c r="E17" s="2"/>
      <c r="F17" s="8">
        <f t="shared" si="4"/>
        <v>0.31660879629629629</v>
      </c>
      <c r="G17" s="12" t="str">
        <f t="shared" si="5"/>
        <v>07:33</v>
      </c>
      <c r="H17" s="12">
        <v>453</v>
      </c>
      <c r="K17" s="10">
        <f ca="1">IFERROR(__xludf.DUMMYFUNCTION("""COMPUTED_VALUE"""),169)</f>
        <v>169</v>
      </c>
      <c r="L17" s="11">
        <f t="shared" ca="1" si="0"/>
        <v>1</v>
      </c>
      <c r="M17" s="11">
        <f t="shared" ca="1" si="1"/>
        <v>2</v>
      </c>
    </row>
    <row r="18" spans="1:13" ht="15.75" customHeight="1">
      <c r="A18" s="8">
        <f t="shared" si="2"/>
        <v>0.31815972222222227</v>
      </c>
      <c r="B18" s="9">
        <v>1</v>
      </c>
      <c r="C18" s="13" t="str">
        <f t="shared" si="3"/>
        <v>06:31</v>
      </c>
      <c r="D18" s="12">
        <v>391</v>
      </c>
      <c r="E18" s="2"/>
      <c r="F18" s="8">
        <f t="shared" si="4"/>
        <v>0.31877314814814817</v>
      </c>
      <c r="G18" s="12" t="str">
        <f t="shared" si="5"/>
        <v>03:07</v>
      </c>
      <c r="H18" s="12">
        <v>187</v>
      </c>
      <c r="K18" s="10">
        <f ca="1">IFERROR(__xludf.DUMMYFUNCTION("""COMPUTED_VALUE"""),179)</f>
        <v>179</v>
      </c>
      <c r="L18" s="11">
        <f t="shared" ca="1" si="0"/>
        <v>1</v>
      </c>
      <c r="M18" s="11">
        <f t="shared" ca="1" si="1"/>
        <v>0</v>
      </c>
    </row>
    <row r="19" spans="1:13" ht="15.75" customHeight="1">
      <c r="A19" s="8">
        <f t="shared" si="2"/>
        <v>0.32548611111111114</v>
      </c>
      <c r="B19" s="9">
        <v>1</v>
      </c>
      <c r="C19" s="12" t="str">
        <f t="shared" si="3"/>
        <v>10:33</v>
      </c>
      <c r="D19" s="12">
        <v>633</v>
      </c>
      <c r="E19" s="2"/>
      <c r="F19" s="8">
        <f t="shared" si="4"/>
        <v>0.32280092592592596</v>
      </c>
      <c r="G19" s="12" t="str">
        <f t="shared" si="5"/>
        <v>05:48</v>
      </c>
      <c r="H19" s="12">
        <v>348</v>
      </c>
      <c r="K19" s="10">
        <f ca="1">IFERROR(__xludf.DUMMYFUNCTION("""COMPUTED_VALUE"""),187)</f>
        <v>187</v>
      </c>
      <c r="L19" s="11">
        <f t="shared" ca="1" si="0"/>
        <v>0</v>
      </c>
      <c r="M19" s="11">
        <f t="shared" ca="1" si="1"/>
        <v>2</v>
      </c>
    </row>
    <row r="20" spans="1:13" ht="15.75" customHeight="1">
      <c r="A20" s="8">
        <f t="shared" si="2"/>
        <v>0.32927083333333335</v>
      </c>
      <c r="B20" s="9">
        <v>1</v>
      </c>
      <c r="C20" s="12" t="str">
        <f t="shared" si="3"/>
        <v>05:27</v>
      </c>
      <c r="D20" s="12">
        <v>327</v>
      </c>
      <c r="E20" s="2"/>
      <c r="F20" s="8">
        <f t="shared" si="4"/>
        <v>0.32655092592592594</v>
      </c>
      <c r="G20" s="12" t="str">
        <f t="shared" si="5"/>
        <v>05:24</v>
      </c>
      <c r="H20" s="12">
        <v>324</v>
      </c>
      <c r="K20" s="10">
        <f ca="1">IFERROR(__xludf.DUMMYFUNCTION("""COMPUTED_VALUE"""),189)</f>
        <v>189</v>
      </c>
      <c r="L20" s="11">
        <f t="shared" ca="1" si="0"/>
        <v>0</v>
      </c>
      <c r="M20" s="11">
        <f t="shared" ca="1" si="1"/>
        <v>2</v>
      </c>
    </row>
    <row r="21" spans="1:13" ht="15.75" customHeight="1">
      <c r="A21" s="8">
        <f t="shared" si="2"/>
        <v>0.33333333333333337</v>
      </c>
      <c r="B21" s="9">
        <v>1</v>
      </c>
      <c r="C21" s="12" t="str">
        <f t="shared" si="3"/>
        <v>05:51</v>
      </c>
      <c r="D21" s="12">
        <v>351</v>
      </c>
      <c r="E21" s="2"/>
      <c r="F21" s="8">
        <f t="shared" si="4"/>
        <v>0.32953703703703707</v>
      </c>
      <c r="G21" s="12" t="str">
        <f t="shared" si="5"/>
        <v>04:18</v>
      </c>
      <c r="H21" s="14">
        <v>258</v>
      </c>
      <c r="K21" s="10">
        <f ca="1">IFERROR(__xludf.DUMMYFUNCTION("""COMPUTED_VALUE"""),197)</f>
        <v>197</v>
      </c>
      <c r="L21" s="11">
        <f t="shared" ca="1" si="0"/>
        <v>1</v>
      </c>
      <c r="M21" s="11">
        <f t="shared" ca="1" si="1"/>
        <v>0</v>
      </c>
    </row>
    <row r="22" spans="1:13" ht="15.75" customHeight="1">
      <c r="A22" s="8">
        <f t="shared" si="2"/>
        <v>0.33718750000000003</v>
      </c>
      <c r="B22" s="9">
        <v>1</v>
      </c>
      <c r="C22" s="12" t="str">
        <f t="shared" si="3"/>
        <v>05:33</v>
      </c>
      <c r="D22" s="12">
        <v>333</v>
      </c>
      <c r="E22" s="2"/>
      <c r="F22" s="8">
        <f t="shared" si="4"/>
        <v>0.33317129629629633</v>
      </c>
      <c r="G22" s="12" t="str">
        <f t="shared" si="5"/>
        <v>05:14</v>
      </c>
      <c r="H22" s="12">
        <v>314</v>
      </c>
      <c r="K22" s="10">
        <f ca="1">IFERROR(__xludf.DUMMYFUNCTION("""COMPUTED_VALUE"""),243)</f>
        <v>243</v>
      </c>
      <c r="L22" s="11">
        <f t="shared" ca="1" si="0"/>
        <v>0</v>
      </c>
      <c r="M22" s="11">
        <f t="shared" ca="1" si="1"/>
        <v>2</v>
      </c>
    </row>
    <row r="23" spans="1:13" ht="15.75" customHeight="1">
      <c r="A23" s="8">
        <f t="shared" si="2"/>
        <v>0.34025462962962966</v>
      </c>
      <c r="B23" s="9">
        <v>1</v>
      </c>
      <c r="C23" s="12" t="str">
        <f t="shared" si="3"/>
        <v>04:25</v>
      </c>
      <c r="D23" s="12">
        <v>265</v>
      </c>
      <c r="E23" s="2"/>
      <c r="F23" s="8">
        <f t="shared" si="4"/>
        <v>0.33427083333333335</v>
      </c>
      <c r="G23" s="12" t="str">
        <f t="shared" si="5"/>
        <v>01:35</v>
      </c>
      <c r="H23" s="12">
        <v>95</v>
      </c>
      <c r="K23" s="10">
        <f ca="1">IFERROR(__xludf.DUMMYFUNCTION("""COMPUTED_VALUE"""),244)</f>
        <v>244</v>
      </c>
      <c r="L23" s="11">
        <f t="shared" ca="1" si="0"/>
        <v>0</v>
      </c>
      <c r="M23" s="11">
        <f t="shared" ca="1" si="1"/>
        <v>2</v>
      </c>
    </row>
    <row r="24" spans="1:13" ht="15.75" customHeight="1">
      <c r="A24" s="8">
        <f t="shared" si="2"/>
        <v>0.34488425925925931</v>
      </c>
      <c r="B24" s="9">
        <v>1</v>
      </c>
      <c r="C24" s="12" t="str">
        <f t="shared" si="3"/>
        <v>06:40</v>
      </c>
      <c r="D24" s="12">
        <v>400</v>
      </c>
      <c r="E24" s="2"/>
      <c r="F24" s="8">
        <f t="shared" si="4"/>
        <v>0.33494212962962966</v>
      </c>
      <c r="G24" s="12" t="str">
        <f t="shared" si="5"/>
        <v>00:58</v>
      </c>
      <c r="H24" s="12">
        <v>58</v>
      </c>
      <c r="K24" s="10">
        <f ca="1">IFERROR(__xludf.DUMMYFUNCTION("""COMPUTED_VALUE"""),249)</f>
        <v>249</v>
      </c>
      <c r="L24" s="11">
        <f t="shared" ca="1" si="0"/>
        <v>0</v>
      </c>
      <c r="M24" s="11">
        <f t="shared" ca="1" si="1"/>
        <v>2</v>
      </c>
    </row>
    <row r="25" spans="1:13" ht="15.75" customHeight="1">
      <c r="A25" s="8">
        <f t="shared" si="2"/>
        <v>0.34627314814814819</v>
      </c>
      <c r="B25" s="9">
        <v>1</v>
      </c>
      <c r="C25" s="12" t="str">
        <f t="shared" si="3"/>
        <v>02:00</v>
      </c>
      <c r="D25" s="12">
        <v>120</v>
      </c>
      <c r="E25" s="2"/>
      <c r="F25" s="8">
        <f t="shared" si="4"/>
        <v>0.34063657407407411</v>
      </c>
      <c r="G25" s="12" t="str">
        <f t="shared" si="5"/>
        <v>08:12</v>
      </c>
      <c r="H25" s="12">
        <v>492</v>
      </c>
      <c r="K25" s="10">
        <f ca="1">IFERROR(__xludf.DUMMYFUNCTION("""COMPUTED_VALUE"""),258)</f>
        <v>258</v>
      </c>
      <c r="L25" s="11">
        <f t="shared" ca="1" si="0"/>
        <v>0</v>
      </c>
      <c r="M25" s="11">
        <f t="shared" ca="1" si="1"/>
        <v>2</v>
      </c>
    </row>
    <row r="26" spans="1:13" ht="15.75" customHeight="1">
      <c r="A26" s="8">
        <f t="shared" si="2"/>
        <v>0.34687500000000004</v>
      </c>
      <c r="B26" s="9">
        <v>1</v>
      </c>
      <c r="C26" s="12" t="str">
        <f t="shared" si="3"/>
        <v>00:52</v>
      </c>
      <c r="D26" s="12">
        <v>52</v>
      </c>
      <c r="E26" s="2"/>
      <c r="F26" s="8">
        <f t="shared" si="4"/>
        <v>0.34568287037037038</v>
      </c>
      <c r="G26" s="12" t="str">
        <f t="shared" si="5"/>
        <v>07:16</v>
      </c>
      <c r="H26" s="12">
        <v>436</v>
      </c>
      <c r="K26" s="10">
        <f ca="1">IFERROR(__xludf.DUMMYFUNCTION("""COMPUTED_VALUE"""),265)</f>
        <v>265</v>
      </c>
      <c r="L26" s="11">
        <f t="shared" ca="1" si="0"/>
        <v>1</v>
      </c>
      <c r="M26" s="11">
        <f t="shared" ca="1" si="1"/>
        <v>0</v>
      </c>
    </row>
    <row r="27" spans="1:13" ht="15.75" customHeight="1">
      <c r="A27" s="8">
        <f t="shared" si="2"/>
        <v>0.35271990740740744</v>
      </c>
      <c r="B27" s="9">
        <v>1</v>
      </c>
      <c r="C27" s="12" t="str">
        <f t="shared" si="3"/>
        <v>08:25</v>
      </c>
      <c r="D27" s="12">
        <v>505</v>
      </c>
      <c r="E27" s="2"/>
      <c r="F27" s="8">
        <f t="shared" si="4"/>
        <v>0.35008101851851853</v>
      </c>
      <c r="G27" s="12" t="str">
        <f t="shared" si="5"/>
        <v>06:20</v>
      </c>
      <c r="H27" s="12">
        <v>380</v>
      </c>
      <c r="K27" s="10">
        <f ca="1">IFERROR(__xludf.DUMMYFUNCTION("""COMPUTED_VALUE"""),292)</f>
        <v>292</v>
      </c>
      <c r="L27" s="11">
        <f t="shared" ca="1" si="0"/>
        <v>0</v>
      </c>
      <c r="M27" s="11">
        <f t="shared" ca="1" si="1"/>
        <v>2</v>
      </c>
    </row>
    <row r="28" spans="1:13" ht="15.75" customHeight="1">
      <c r="A28" s="8">
        <f t="shared" si="2"/>
        <v>0.35418981481481487</v>
      </c>
      <c r="B28" s="9">
        <v>1</v>
      </c>
      <c r="C28" s="12" t="str">
        <f t="shared" si="3"/>
        <v>02:07</v>
      </c>
      <c r="D28" s="12">
        <v>127</v>
      </c>
      <c r="E28" s="2"/>
      <c r="F28" s="8">
        <f t="shared" si="4"/>
        <v>0.35296296296296298</v>
      </c>
      <c r="G28" s="12" t="str">
        <f t="shared" si="5"/>
        <v>04:09</v>
      </c>
      <c r="H28" s="12">
        <v>249</v>
      </c>
      <c r="K28" s="15">
        <f ca="1">IFERROR(__xludf.DUMMYFUNCTION("""COMPUTED_VALUE"""),299.103448275862)</f>
        <v>299.10344827586198</v>
      </c>
      <c r="L28" s="11">
        <f t="shared" ca="1" si="0"/>
        <v>0</v>
      </c>
      <c r="M28" s="11">
        <f t="shared" ca="1" si="1"/>
        <v>0</v>
      </c>
    </row>
    <row r="29" spans="1:13" ht="15.75" customHeight="1">
      <c r="A29" s="8">
        <f t="shared" si="2"/>
        <v>0.35834490740740749</v>
      </c>
      <c r="B29" s="9">
        <v>1</v>
      </c>
      <c r="C29" s="12" t="str">
        <f t="shared" si="3"/>
        <v>05:59</v>
      </c>
      <c r="D29" s="12">
        <v>359</v>
      </c>
      <c r="E29" s="2"/>
      <c r="F29" s="8">
        <f t="shared" si="4"/>
        <v>0.35491898148148149</v>
      </c>
      <c r="G29" s="12" t="str">
        <f t="shared" si="5"/>
        <v>02:49</v>
      </c>
      <c r="H29" s="12">
        <v>169</v>
      </c>
      <c r="K29" s="15">
        <f ca="1">IFERROR(__xludf.DUMMYFUNCTION("""COMPUTED_VALUE"""),305.607142857142)</f>
        <v>305.60714285714198</v>
      </c>
      <c r="L29" s="11">
        <f t="shared" ca="1" si="0"/>
        <v>0</v>
      </c>
      <c r="M29" s="11">
        <f t="shared" ca="1" si="1"/>
        <v>0</v>
      </c>
    </row>
    <row r="30" spans="1:13" ht="15.75" customHeight="1">
      <c r="A30" s="8">
        <f t="shared" si="2"/>
        <v>0.36341435185185195</v>
      </c>
      <c r="B30" s="9">
        <v>1</v>
      </c>
      <c r="C30" s="12" t="str">
        <f t="shared" si="3"/>
        <v>07:18</v>
      </c>
      <c r="D30" s="12">
        <v>438</v>
      </c>
      <c r="E30" s="2"/>
      <c r="F30" s="8">
        <f t="shared" si="4"/>
        <v>0.35851851851851851</v>
      </c>
      <c r="G30" s="12" t="str">
        <f t="shared" si="5"/>
        <v>05:11</v>
      </c>
      <c r="H30" s="12">
        <v>311</v>
      </c>
      <c r="K30" s="10">
        <f ca="1">IFERROR(__xludf.DUMMYFUNCTION("""COMPUTED_VALUE"""),311)</f>
        <v>311</v>
      </c>
      <c r="L30" s="11">
        <f t="shared" ca="1" si="0"/>
        <v>0</v>
      </c>
      <c r="M30" s="11">
        <f t="shared" ca="1" si="1"/>
        <v>2</v>
      </c>
    </row>
    <row r="31" spans="1:13" ht="15.75" customHeight="1">
      <c r="A31" s="8">
        <f t="shared" si="2"/>
        <v>0.36548611111111118</v>
      </c>
      <c r="B31" s="9">
        <v>1</v>
      </c>
      <c r="C31" s="12" t="str">
        <f t="shared" si="3"/>
        <v>02:59</v>
      </c>
      <c r="D31" s="12">
        <v>179</v>
      </c>
      <c r="E31" s="2"/>
      <c r="F31" s="8">
        <f t="shared" si="4"/>
        <v>0.36212962962962963</v>
      </c>
      <c r="G31" s="12" t="str">
        <f t="shared" si="5"/>
        <v>05:12</v>
      </c>
      <c r="H31" s="12">
        <v>312</v>
      </c>
      <c r="K31" s="10">
        <f ca="1">IFERROR(__xludf.DUMMYFUNCTION("""COMPUTED_VALUE"""),312)</f>
        <v>312</v>
      </c>
      <c r="L31" s="11">
        <f t="shared" ca="1" si="0"/>
        <v>0</v>
      </c>
      <c r="M31" s="11">
        <f t="shared" ca="1" si="1"/>
        <v>2</v>
      </c>
    </row>
    <row r="32" spans="1:13" ht="15.75" customHeight="1">
      <c r="A32" s="8">
        <f t="shared" si="2"/>
        <v>0.36960648148148156</v>
      </c>
      <c r="B32" s="9">
        <v>1</v>
      </c>
      <c r="C32" s="12" t="str">
        <f t="shared" si="3"/>
        <v>05:56</v>
      </c>
      <c r="D32" s="12">
        <v>356</v>
      </c>
      <c r="E32" s="2"/>
      <c r="F32" s="8">
        <f t="shared" si="4"/>
        <v>0.3664236111111111</v>
      </c>
      <c r="G32" s="12" t="str">
        <f t="shared" si="5"/>
        <v>06:11</v>
      </c>
      <c r="H32" s="12">
        <v>371</v>
      </c>
      <c r="K32" s="10">
        <f ca="1">IFERROR(__xludf.DUMMYFUNCTION("""COMPUTED_VALUE"""),314)</f>
        <v>314</v>
      </c>
      <c r="L32" s="11">
        <f t="shared" ca="1" si="0"/>
        <v>0</v>
      </c>
      <c r="M32" s="11">
        <f t="shared" ca="1" si="1"/>
        <v>2</v>
      </c>
    </row>
    <row r="33" spans="1:13" ht="15.75" customHeight="1">
      <c r="A33" s="8">
        <f t="shared" si="2"/>
        <v>0.37188657407407416</v>
      </c>
      <c r="B33" s="9">
        <v>1</v>
      </c>
      <c r="C33" s="12" t="str">
        <f t="shared" si="3"/>
        <v>03:17</v>
      </c>
      <c r="D33" s="12">
        <v>197</v>
      </c>
      <c r="E33" s="2"/>
      <c r="F33" s="8">
        <f t="shared" si="4"/>
        <v>0.37019675925925927</v>
      </c>
      <c r="G33" s="12" t="str">
        <f t="shared" si="5"/>
        <v>05:26</v>
      </c>
      <c r="H33" s="12">
        <v>326</v>
      </c>
      <c r="K33" s="10">
        <f ca="1">IFERROR(__xludf.DUMMYFUNCTION("""COMPUTED_VALUE"""),324)</f>
        <v>324</v>
      </c>
      <c r="L33" s="11">
        <f t="shared" ca="1" si="0"/>
        <v>0</v>
      </c>
      <c r="M33" s="11">
        <f t="shared" ca="1" si="1"/>
        <v>2</v>
      </c>
    </row>
    <row r="34" spans="1:13" ht="15.75" customHeight="1">
      <c r="A34" s="8"/>
      <c r="B34" s="12"/>
      <c r="C34" s="12"/>
      <c r="D34" s="12"/>
      <c r="E34" s="2"/>
      <c r="F34" s="8">
        <f t="shared" si="4"/>
        <v>0.37211805555555555</v>
      </c>
      <c r="G34" s="12" t="str">
        <f t="shared" si="5"/>
        <v>02:46</v>
      </c>
      <c r="H34" s="12">
        <v>166</v>
      </c>
      <c r="K34" s="10">
        <f ca="1">IFERROR(__xludf.DUMMYFUNCTION("""COMPUTED_VALUE"""),326)</f>
        <v>326</v>
      </c>
      <c r="L34" s="11">
        <f t="shared" ca="1" si="0"/>
        <v>0</v>
      </c>
      <c r="M34" s="11">
        <f t="shared" ca="1" si="1"/>
        <v>2</v>
      </c>
    </row>
    <row r="35" spans="1:13" ht="15.75" customHeight="1">
      <c r="K35" s="10">
        <f ca="1">IFERROR(__xludf.DUMMYFUNCTION("""COMPUTED_VALUE"""),327)</f>
        <v>327</v>
      </c>
      <c r="L35" s="11">
        <f t="shared" ca="1" si="0"/>
        <v>1</v>
      </c>
      <c r="M35" s="11">
        <f t="shared" ca="1" si="1"/>
        <v>0</v>
      </c>
    </row>
    <row r="36" spans="1:13" ht="15.75" customHeight="1">
      <c r="D36" s="16">
        <f>AVERAGE(D6:D33)</f>
        <v>305.60714285714283</v>
      </c>
      <c r="E36" s="17"/>
      <c r="F36" s="17"/>
      <c r="G36" s="17"/>
      <c r="H36" s="16">
        <f>AVERAGE(H6:H34)</f>
        <v>299.10344827586209</v>
      </c>
      <c r="K36" s="10">
        <f ca="1">IFERROR(__xludf.DUMMYFUNCTION("""COMPUTED_VALUE"""),329)</f>
        <v>329</v>
      </c>
      <c r="L36" s="11">
        <f t="shared" ca="1" si="0"/>
        <v>1</v>
      </c>
      <c r="M36" s="11">
        <f t="shared" ca="1" si="1"/>
        <v>0</v>
      </c>
    </row>
    <row r="37" spans="1:13" ht="15.75" customHeight="1">
      <c r="K37" s="10">
        <f ca="1">IFERROR(__xludf.DUMMYFUNCTION("""COMPUTED_VALUE"""),333)</f>
        <v>333</v>
      </c>
      <c r="L37" s="11">
        <f t="shared" ca="1" si="0"/>
        <v>1</v>
      </c>
      <c r="M37" s="11">
        <f t="shared" ca="1" si="1"/>
        <v>0</v>
      </c>
    </row>
    <row r="38" spans="1:13" ht="15.75" customHeight="1">
      <c r="K38" s="10">
        <f ca="1">IFERROR(__xludf.DUMMYFUNCTION("""COMPUTED_VALUE"""),341)</f>
        <v>341</v>
      </c>
      <c r="L38" s="11">
        <f t="shared" ca="1" si="0"/>
        <v>1</v>
      </c>
      <c r="M38" s="11">
        <f t="shared" ca="1" si="1"/>
        <v>0</v>
      </c>
    </row>
    <row r="39" spans="1:13" ht="15.75" customHeight="1">
      <c r="K39" s="10">
        <f ca="1">IFERROR(__xludf.DUMMYFUNCTION("""COMPUTED_VALUE"""),348)</f>
        <v>348</v>
      </c>
      <c r="L39" s="11">
        <f t="shared" ca="1" si="0"/>
        <v>0</v>
      </c>
      <c r="M39" s="11">
        <f t="shared" ca="1" si="1"/>
        <v>2</v>
      </c>
    </row>
    <row r="40" spans="1:13" ht="15.75" customHeight="1">
      <c r="K40" s="10">
        <f ca="1">IFERROR(__xludf.DUMMYFUNCTION("""COMPUTED_VALUE"""),351)</f>
        <v>351</v>
      </c>
      <c r="L40" s="11">
        <f t="shared" ca="1" si="0"/>
        <v>1</v>
      </c>
      <c r="M40" s="11">
        <f t="shared" ca="1" si="1"/>
        <v>0</v>
      </c>
    </row>
    <row r="41" spans="1:13" ht="15.75" customHeight="1">
      <c r="K41" s="10">
        <f ca="1">IFERROR(__xludf.DUMMYFUNCTION("""COMPUTED_VALUE"""),356)</f>
        <v>356</v>
      </c>
      <c r="L41" s="11">
        <f t="shared" ca="1" si="0"/>
        <v>1</v>
      </c>
      <c r="M41" s="11">
        <f t="shared" ca="1" si="1"/>
        <v>0</v>
      </c>
    </row>
    <row r="42" spans="1:13" ht="15.75" customHeight="1">
      <c r="K42" s="10">
        <f ca="1">IFERROR(__xludf.DUMMYFUNCTION("""COMPUTED_VALUE"""),358)</f>
        <v>358</v>
      </c>
      <c r="L42" s="11">
        <f t="shared" ca="1" si="0"/>
        <v>0</v>
      </c>
      <c r="M42" s="11">
        <f t="shared" ca="1" si="1"/>
        <v>2</v>
      </c>
    </row>
    <row r="43" spans="1:13" ht="15.75" customHeight="1">
      <c r="K43" s="10">
        <f ca="1">IFERROR(__xludf.DUMMYFUNCTION("""COMPUTED_VALUE"""),359)</f>
        <v>359</v>
      </c>
      <c r="L43" s="11">
        <f t="shared" ca="1" si="0"/>
        <v>1</v>
      </c>
      <c r="M43" s="11">
        <f t="shared" ca="1" si="1"/>
        <v>0</v>
      </c>
    </row>
    <row r="44" spans="1:13" ht="15.75" customHeight="1">
      <c r="K44" s="10">
        <f ca="1">IFERROR(__xludf.DUMMYFUNCTION("""COMPUTED_VALUE"""),367)</f>
        <v>367</v>
      </c>
      <c r="L44" s="11">
        <f t="shared" ca="1" si="0"/>
        <v>0</v>
      </c>
      <c r="M44" s="11">
        <f t="shared" ca="1" si="1"/>
        <v>2</v>
      </c>
    </row>
    <row r="45" spans="1:13" ht="15.75" customHeight="1">
      <c r="K45" s="10">
        <f ca="1">IFERROR(__xludf.DUMMYFUNCTION("""COMPUTED_VALUE"""),371)</f>
        <v>371</v>
      </c>
      <c r="L45" s="11">
        <f t="shared" ca="1" si="0"/>
        <v>0</v>
      </c>
      <c r="M45" s="11">
        <f t="shared" ca="1" si="1"/>
        <v>2</v>
      </c>
    </row>
    <row r="46" spans="1:13" ht="15.75" customHeight="1">
      <c r="K46" s="10">
        <f ca="1">IFERROR(__xludf.DUMMYFUNCTION("""COMPUTED_VALUE"""),380)</f>
        <v>380</v>
      </c>
      <c r="L46" s="11">
        <f t="shared" ca="1" si="0"/>
        <v>0</v>
      </c>
      <c r="M46" s="11">
        <f t="shared" ca="1" si="1"/>
        <v>2</v>
      </c>
    </row>
    <row r="47" spans="1:13" ht="15.75" customHeight="1">
      <c r="K47" s="10">
        <f ca="1">IFERROR(__xludf.DUMMYFUNCTION("""COMPUTED_VALUE"""),391)</f>
        <v>391</v>
      </c>
      <c r="L47" s="11">
        <f t="shared" ca="1" si="0"/>
        <v>1</v>
      </c>
      <c r="M47" s="11">
        <f t="shared" ca="1" si="1"/>
        <v>0</v>
      </c>
    </row>
    <row r="48" spans="1:13" ht="15.75" customHeight="1">
      <c r="K48" s="10">
        <f ca="1">IFERROR(__xludf.DUMMYFUNCTION("""COMPUTED_VALUE"""),398)</f>
        <v>398</v>
      </c>
      <c r="L48" s="11">
        <f t="shared" ca="1" si="0"/>
        <v>0</v>
      </c>
      <c r="M48" s="11">
        <f t="shared" ca="1" si="1"/>
        <v>2</v>
      </c>
    </row>
    <row r="49" spans="11:13" ht="15.75" customHeight="1">
      <c r="K49" s="10">
        <f ca="1">IFERROR(__xludf.DUMMYFUNCTION("""COMPUTED_VALUE"""),400)</f>
        <v>400</v>
      </c>
      <c r="L49" s="11">
        <f t="shared" ca="1" si="0"/>
        <v>1</v>
      </c>
      <c r="M49" s="11">
        <f t="shared" ca="1" si="1"/>
        <v>0</v>
      </c>
    </row>
    <row r="50" spans="11:13" ht="15.75" customHeight="1">
      <c r="K50" s="10">
        <f ca="1">IFERROR(__xludf.DUMMYFUNCTION("""COMPUTED_VALUE"""),404)</f>
        <v>404</v>
      </c>
      <c r="L50" s="11">
        <f t="shared" ca="1" si="0"/>
        <v>1</v>
      </c>
      <c r="M50" s="11">
        <f t="shared" ca="1" si="1"/>
        <v>0</v>
      </c>
    </row>
    <row r="51" spans="11:13" ht="15.75" customHeight="1">
      <c r="K51" s="10">
        <f ca="1">IFERROR(__xludf.DUMMYFUNCTION("""COMPUTED_VALUE"""),407)</f>
        <v>407</v>
      </c>
      <c r="L51" s="11">
        <f t="shared" ca="1" si="0"/>
        <v>1</v>
      </c>
      <c r="M51" s="11">
        <f t="shared" ca="1" si="1"/>
        <v>0</v>
      </c>
    </row>
    <row r="52" spans="11:13" ht="15.75" customHeight="1">
      <c r="K52" s="10">
        <f ca="1">IFERROR(__xludf.DUMMYFUNCTION("""COMPUTED_VALUE"""),436)</f>
        <v>436</v>
      </c>
      <c r="L52" s="11">
        <f t="shared" ca="1" si="0"/>
        <v>0</v>
      </c>
      <c r="M52" s="11">
        <f t="shared" ca="1" si="1"/>
        <v>2</v>
      </c>
    </row>
    <row r="53" spans="11:13" ht="15.75" customHeight="1">
      <c r="K53" s="10">
        <f ca="1">IFERROR(__xludf.DUMMYFUNCTION("""COMPUTED_VALUE"""),438)</f>
        <v>438</v>
      </c>
      <c r="L53" s="11">
        <f t="shared" ca="1" si="0"/>
        <v>1</v>
      </c>
      <c r="M53" s="11">
        <f t="shared" ca="1" si="1"/>
        <v>0</v>
      </c>
    </row>
    <row r="54" spans="11:13" ht="15.75" customHeight="1">
      <c r="K54" s="10">
        <f ca="1">IFERROR(__xludf.DUMMYFUNCTION("""COMPUTED_VALUE"""),453)</f>
        <v>453</v>
      </c>
      <c r="L54" s="11">
        <f t="shared" ca="1" si="0"/>
        <v>0</v>
      </c>
      <c r="M54" s="11">
        <f t="shared" ca="1" si="1"/>
        <v>2</v>
      </c>
    </row>
    <row r="55" spans="11:13" ht="15.75" customHeight="1">
      <c r="K55" s="10">
        <f ca="1">IFERROR(__xludf.DUMMYFUNCTION("""COMPUTED_VALUE"""),470)</f>
        <v>470</v>
      </c>
      <c r="L55" s="11">
        <f t="shared" ca="1" si="0"/>
        <v>1</v>
      </c>
      <c r="M55" s="11">
        <f t="shared" ca="1" si="1"/>
        <v>0</v>
      </c>
    </row>
    <row r="56" spans="11:13" ht="15.75" customHeight="1">
      <c r="K56" s="10">
        <f ca="1">IFERROR(__xludf.DUMMYFUNCTION("""COMPUTED_VALUE"""),490)</f>
        <v>490</v>
      </c>
      <c r="L56" s="11">
        <f t="shared" ca="1" si="0"/>
        <v>1</v>
      </c>
      <c r="M56" s="11">
        <f t="shared" ca="1" si="1"/>
        <v>0</v>
      </c>
    </row>
    <row r="57" spans="11:13" ht="15.75" customHeight="1">
      <c r="K57" s="10">
        <f ca="1">IFERROR(__xludf.DUMMYFUNCTION("""COMPUTED_VALUE"""),492)</f>
        <v>492</v>
      </c>
      <c r="L57" s="11">
        <f t="shared" ca="1" si="0"/>
        <v>0</v>
      </c>
      <c r="M57" s="11">
        <f t="shared" ca="1" si="1"/>
        <v>2</v>
      </c>
    </row>
    <row r="58" spans="11:13" ht="15.75" customHeight="1">
      <c r="K58" s="10">
        <f ca="1">IFERROR(__xludf.DUMMYFUNCTION("""COMPUTED_VALUE"""),505)</f>
        <v>505</v>
      </c>
      <c r="L58" s="11">
        <f t="shared" ca="1" si="0"/>
        <v>1</v>
      </c>
      <c r="M58" s="11">
        <f t="shared" ca="1" si="1"/>
        <v>0</v>
      </c>
    </row>
    <row r="59" spans="11:13" ht="15.75" customHeight="1">
      <c r="K59" s="10">
        <f ca="1">IFERROR(__xludf.DUMMYFUNCTION("""COMPUTED_VALUE"""),542)</f>
        <v>542</v>
      </c>
      <c r="L59" s="11">
        <f t="shared" ca="1" si="0"/>
        <v>1</v>
      </c>
      <c r="M59" s="11">
        <f t="shared" ca="1" si="1"/>
        <v>0</v>
      </c>
    </row>
    <row r="60" spans="11:13" ht="15.75" customHeight="1">
      <c r="K60" s="10">
        <f ca="1">IFERROR(__xludf.DUMMYFUNCTION("""COMPUTED_VALUE"""),581)</f>
        <v>581</v>
      </c>
      <c r="L60" s="11">
        <f t="shared" ca="1" si="0"/>
        <v>0</v>
      </c>
      <c r="M60" s="11">
        <f t="shared" ca="1" si="1"/>
        <v>2</v>
      </c>
    </row>
    <row r="61" spans="11:13" ht="15.75" customHeight="1">
      <c r="K61" s="1">
        <f ca="1">IFERROR(__xludf.DUMMYFUNCTION("""COMPUTED_VALUE"""),583)</f>
        <v>583</v>
      </c>
    </row>
    <row r="62" spans="11:13" ht="15.75" customHeight="1">
      <c r="K62" s="18">
        <f ca="1">IFERROR(__xludf.DUMMYFUNCTION("""COMPUTED_VALUE"""),633)</f>
        <v>633</v>
      </c>
    </row>
    <row r="63" spans="11:13" ht="15.75" customHeight="1">
      <c r="K63" s="18"/>
    </row>
    <row r="64" spans="1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2">
    <mergeCell ref="A2:D2"/>
    <mergeCell ref="F2:H2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8:L25"/>
  <sheetViews>
    <sheetView workbookViewId="0"/>
  </sheetViews>
  <sheetFormatPr defaultColWidth="12.5703125" defaultRowHeight="15" customHeight="1"/>
  <cols>
    <col min="12" max="12" width="22.5703125" customWidth="1"/>
  </cols>
  <sheetData>
    <row r="8" spans="12:12">
      <c r="L8" s="18"/>
    </row>
    <row r="25" spans="2:2">
      <c r="B25" s="19"/>
    </row>
  </sheetData>
  <pageMargins left="0" right="0" top="0" bottom="0" header="0" footer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" right="0" top="0" bottom="0" header="0" footer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Patricio Roberto Rodriguez Astudillo</cp:lastModifiedBy>
  <cp:revision/>
  <dcterms:created xsi:type="dcterms:W3CDTF">2023-08-23T18:29:05Z</dcterms:created>
  <dcterms:modified xsi:type="dcterms:W3CDTF">2023-08-23T20:00:42Z</dcterms:modified>
  <cp:category/>
  <cp:contentStatus/>
</cp:coreProperties>
</file>